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1640" windowHeight="8940" tabRatio="894" activeTab="0"/>
  </bookViews>
  <sheets>
    <sheet name="計算書" sheetId="1" r:id="rId1"/>
    <sheet name="表１" sheetId="2" r:id="rId2"/>
    <sheet name="舗装" sheetId="3" r:id="rId3"/>
    <sheet name="桝(丸)" sheetId="4" r:id="rId4"/>
    <sheet name="桝(角)" sheetId="5" r:id="rId5"/>
    <sheet name="トレンチ" sheetId="6" r:id="rId6"/>
    <sheet name="貯留浸透施設" sheetId="7" r:id="rId7"/>
    <sheet name="貯留浸透施設 ※底面" sheetId="8" r:id="rId8"/>
    <sheet name="表面貯留" sheetId="9" r:id="rId9"/>
  </sheets>
  <definedNames>
    <definedName name="_xlnm.Print_Area" localSheetId="5">'トレンチ'!$A$1:$Z$52</definedName>
    <definedName name="_xlnm.Print_Area" localSheetId="0">'計算書'!$A$1:$Z$41</definedName>
    <definedName name="_xlnm.Print_Area" localSheetId="6">'貯留浸透施設'!$A$1:$Z$52</definedName>
    <definedName name="_xlnm.Print_Area" localSheetId="7">'貯留浸透施設 ※底面'!$A$1:$Z$52</definedName>
    <definedName name="_xlnm.Print_Area" localSheetId="8">'表面貯留'!$A$1:$Z$52</definedName>
    <definedName name="_xlnm.Print_Area" localSheetId="2">'舗装'!$A$1:$Z$52</definedName>
    <definedName name="_xlnm.Print_Area" localSheetId="4">'桝(角)'!$A$1:$Z$52</definedName>
    <definedName name="_xlnm.Print_Area" localSheetId="3">'桝(丸)'!$A$1:$Z$52</definedName>
  </definedNames>
  <calcPr fullCalcOnLoad="1"/>
</workbook>
</file>

<file path=xl/sharedStrings.xml><?xml version="1.0" encoding="utf-8"?>
<sst xmlns="http://schemas.openxmlformats.org/spreadsheetml/2006/main" count="1869" uniqueCount="381">
  <si>
    <t>Ｗ≦1ｍ</t>
  </si>
  <si>
    <t>1ｍ＜Ｗ≦10ｍ</t>
  </si>
  <si>
    <t>砕石幅</t>
  </si>
  <si>
    <t>砕石高</t>
  </si>
  <si>
    <t>＝</t>
  </si>
  <si>
    <t>Ｗ</t>
  </si>
  <si>
    <t>Ｈ</t>
  </si>
  <si>
    <t>ｍ</t>
  </si>
  <si>
    <t>ｄ</t>
  </si>
  <si>
    <t>ｈ</t>
  </si>
  <si>
    <t>施設規模：</t>
  </si>
  <si>
    <t>＝</t>
  </si>
  <si>
    <t>＝</t>
  </si>
  <si>
    <t>0.120Ｗ＋0.985</t>
  </si>
  <si>
    <t>7.837Ｗ＋0.82</t>
  </si>
  <si>
    <t>2.858Ｗ－0.283</t>
  </si>
  <si>
    <t>－0.453Ｗ^2＋8.289Ｗ＋0.753</t>
  </si>
  <si>
    <t>比浸透量</t>
  </si>
  <si>
    <t>Ｋf</t>
  </si>
  <si>
    <t>ａＨ^2＋ｂＨ＋ｃ</t>
  </si>
  <si>
    <t>ａＨ＋ｂ</t>
  </si>
  <si>
    <t>基準浸透量</t>
  </si>
  <si>
    <t>ａ</t>
  </si>
  <si>
    <t>ｂ</t>
  </si>
  <si>
    <t>ｃ</t>
  </si>
  <si>
    <r>
      <t>ｍ</t>
    </r>
    <r>
      <rPr>
        <vertAlign val="superscript"/>
        <sz val="11"/>
        <rFont val="ＭＳ ゴシック"/>
        <family val="3"/>
      </rPr>
      <t>2</t>
    </r>
  </si>
  <si>
    <t>単位設計浸透量</t>
  </si>
  <si>
    <t>Ｑ</t>
  </si>
  <si>
    <t>Ｃ</t>
  </si>
  <si>
    <t>設計水頭</t>
  </si>
  <si>
    <t>ます内空隙貯留量</t>
  </si>
  <si>
    <t>砕石内空隙貯留量</t>
  </si>
  <si>
    <t>単位設計貯留量</t>
  </si>
  <si>
    <t>Ｖ</t>
  </si>
  <si>
    <t>π/4×ｄ^2×ｈ</t>
  </si>
  <si>
    <t>Ｗ^2×Ｈ－π/4×ｄ^2×ｈ</t>
  </si>
  <si>
    <t>Ｗ</t>
  </si>
  <si>
    <t>ｍ</t>
  </si>
  <si>
    <t>ｄ</t>
  </si>
  <si>
    <t>＝</t>
  </si>
  <si>
    <t>Ｈ</t>
  </si>
  <si>
    <t>＝</t>
  </si>
  <si>
    <t>ｍ</t>
  </si>
  <si>
    <t>ｈ</t>
  </si>
  <si>
    <t>＝</t>
  </si>
  <si>
    <t>ｍ</t>
  </si>
  <si>
    <t>ａ</t>
  </si>
  <si>
    <r>
      <t>ｍ</t>
    </r>
    <r>
      <rPr>
        <vertAlign val="superscript"/>
        <sz val="11"/>
        <rFont val="ＭＳ ゴシック"/>
        <family val="3"/>
      </rPr>
      <t>2</t>
    </r>
  </si>
  <si>
    <t>＝</t>
  </si>
  <si>
    <t>ｂ</t>
  </si>
  <si>
    <t>＝</t>
  </si>
  <si>
    <t>＝</t>
  </si>
  <si>
    <t>Ｑ</t>
  </si>
  <si>
    <t>Ｃ</t>
  </si>
  <si>
    <t>＝</t>
  </si>
  <si>
    <t>＝</t>
  </si>
  <si>
    <t>＝</t>
  </si>
  <si>
    <t>＝</t>
  </si>
  <si>
    <t>Ｖ</t>
  </si>
  <si>
    <t>Ｋf</t>
  </si>
  <si>
    <t>0.120Ｗ＋0.985</t>
  </si>
  <si>
    <t>＝</t>
  </si>
  <si>
    <t>ｂ</t>
  </si>
  <si>
    <t>7.837Ｗ＋0.82</t>
  </si>
  <si>
    <t>＝</t>
  </si>
  <si>
    <t>ｃ</t>
  </si>
  <si>
    <t>2.858Ｗ－0.283</t>
  </si>
  <si>
    <t>1ｍ＜Ｗ≦10ｍ</t>
  </si>
  <si>
    <t>Ｋf</t>
  </si>
  <si>
    <t>ａＨ＋ｂ</t>
  </si>
  <si>
    <t>ａ</t>
  </si>
  <si>
    <t>ｂ</t>
  </si>
  <si>
    <t>＝</t>
  </si>
  <si>
    <t>ｄ^2×ｈ</t>
  </si>
  <si>
    <t>Ｗ^2×Ｈ－ｄ^2×ｈ</t>
  </si>
  <si>
    <t>＝</t>
  </si>
  <si>
    <t>ｍ</t>
  </si>
  <si>
    <t>＝</t>
  </si>
  <si>
    <t>ｍ</t>
  </si>
  <si>
    <r>
      <t>ｍ</t>
    </r>
    <r>
      <rPr>
        <vertAlign val="superscript"/>
        <sz val="11"/>
        <rFont val="ＭＳ ゴシック"/>
        <family val="3"/>
      </rPr>
      <t>2</t>
    </r>
  </si>
  <si>
    <t>＝</t>
  </si>
  <si>
    <t>ｂ</t>
  </si>
  <si>
    <t>Ｃ</t>
  </si>
  <si>
    <t>＝</t>
  </si>
  <si>
    <r>
      <t>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/hr/ｍ</t>
    </r>
    <r>
      <rPr>
        <vertAlign val="superscript"/>
        <sz val="11"/>
        <rFont val="ＭＳ ゴシック"/>
        <family val="3"/>
      </rPr>
      <t>2</t>
    </r>
  </si>
  <si>
    <t>Ｗ</t>
  </si>
  <si>
    <t>ｄ</t>
  </si>
  <si>
    <t>ｍ</t>
  </si>
  <si>
    <t>Ｈ</t>
  </si>
  <si>
    <t>＝</t>
  </si>
  <si>
    <r>
      <t>ｍ</t>
    </r>
    <r>
      <rPr>
        <vertAlign val="superscript"/>
        <sz val="11"/>
        <rFont val="ＭＳ ゴシック"/>
        <family val="3"/>
      </rPr>
      <t>2</t>
    </r>
  </si>
  <si>
    <t>ｂ</t>
  </si>
  <si>
    <t>Ｃ</t>
  </si>
  <si>
    <t>＝</t>
  </si>
  <si>
    <t>＝</t>
  </si>
  <si>
    <t>Ｖ</t>
  </si>
  <si>
    <t>1.34Ｗ＋0.677</t>
  </si>
  <si>
    <t>π/4×ｄ^2</t>
  </si>
  <si>
    <t>Ｗ×Ｈ－π/4×ｄ^2</t>
  </si>
  <si>
    <r>
      <t>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/ｍ</t>
    </r>
  </si>
  <si>
    <r>
      <t>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/hr/ｍ</t>
    </r>
  </si>
  <si>
    <t>平面図</t>
  </si>
  <si>
    <t>断面図</t>
  </si>
  <si>
    <t>GL</t>
  </si>
  <si>
    <t>ｄ</t>
  </si>
  <si>
    <t>①設置条件</t>
  </si>
  <si>
    <t>②単位設計浸透量</t>
  </si>
  <si>
    <t>③単位設計貯留量</t>
  </si>
  <si>
    <t>横断面図</t>
  </si>
  <si>
    <t>縦断面図</t>
  </si>
  <si>
    <t>単位設計浸透量・単位設計貯留量（透水性舗装）</t>
  </si>
  <si>
    <t>浸透桝</t>
  </si>
  <si>
    <t>単粒度砕石</t>
  </si>
  <si>
    <t>砂</t>
  </si>
  <si>
    <t>透水性ｱｽﾌｧﾙﾄｺﾝｸﾘｰﾄ</t>
  </si>
  <si>
    <t>透水性ｾﾒﾝﾄｺﾝｸﾘｰﾄ</t>
  </si>
  <si>
    <t>基</t>
  </si>
  <si>
    <t>ｍ</t>
  </si>
  <si>
    <r>
      <t>ｍ</t>
    </r>
    <r>
      <rPr>
        <vertAlign val="superscript"/>
        <sz val="11"/>
        <rFont val="ＭＳ ゴシック"/>
        <family val="3"/>
      </rPr>
      <t>3</t>
    </r>
  </si>
  <si>
    <t>×</t>
  </si>
  <si>
    <r>
      <t>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/ｍ</t>
    </r>
    <r>
      <rPr>
        <vertAlign val="superscript"/>
        <sz val="11"/>
        <rFont val="ＭＳ ゴシック"/>
        <family val="3"/>
      </rPr>
      <t>2</t>
    </r>
  </si>
  <si>
    <t>(</t>
  </si>
  <si>
    <t>＋</t>
  </si>
  <si>
    <t>）</t>
  </si>
  <si>
    <t>透水性舗装</t>
  </si>
  <si>
    <t>丸型浸透桝</t>
  </si>
  <si>
    <t>角型浸透桝</t>
  </si>
  <si>
    <t>ａＨ＋ｂ</t>
  </si>
  <si>
    <t>ａ</t>
  </si>
  <si>
    <t>抑制対策量</t>
  </si>
  <si>
    <t>その他</t>
  </si>
  <si>
    <t>＝</t>
  </si>
  <si>
    <t>単位能力</t>
  </si>
  <si>
    <t>単位対策量</t>
  </si>
  <si>
    <r>
      <t>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/基</t>
    </r>
  </si>
  <si>
    <r>
      <t>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</t>
    </r>
  </si>
  <si>
    <r>
      <t>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/sec</t>
    </r>
  </si>
  <si>
    <t>雨　水　抑　制　計　算　書</t>
  </si>
  <si>
    <t>単位設計浸透量・単位設計貯留量（丸型浸透桝）</t>
  </si>
  <si>
    <t>単位設計浸透量・単位設計貯留量（角型浸透桝）</t>
  </si>
  <si>
    <t>貯留浸透施設</t>
  </si>
  <si>
    <t>単位設計浸透量・単位設計貯留量（貯留浸透施設）</t>
  </si>
  <si>
    <t>施設延長</t>
  </si>
  <si>
    <t>舗装厚</t>
  </si>
  <si>
    <t>路盤厚</t>
  </si>
  <si>
    <t>ﾄﾚﾝﾁ管内径</t>
  </si>
  <si>
    <t>施設幅</t>
  </si>
  <si>
    <t>施設高</t>
  </si>
  <si>
    <t>3.297Ｌ＋(1.971Ｗ＋4.663)</t>
  </si>
  <si>
    <t>(1.401Ｗ＋0.684)Ｌ</t>
  </si>
  <si>
    <t>＋(1.214Ｗ－0.834)</t>
  </si>
  <si>
    <r>
      <t>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/hr/箇所</t>
    </r>
  </si>
  <si>
    <t>貯留浸透施設内空隙貯留量</t>
  </si>
  <si>
    <r>
      <t>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/箇所</t>
    </r>
  </si>
  <si>
    <t>空隙率</t>
  </si>
  <si>
    <t>％</t>
  </si>
  <si>
    <t>1.458Ｗ^2＋1.27Ｗ＋0.362</t>
  </si>
  <si>
    <t>→</t>
  </si>
  <si>
    <t>透水性平板ﾌﾞﾛｯｸ</t>
  </si>
  <si>
    <t>ﾄﾚﾝﾁ管内空隙貯留量</t>
  </si>
  <si>
    <t>開発面積</t>
  </si>
  <si>
    <t>対策量</t>
  </si>
  <si>
    <t>対策量</t>
  </si>
  <si>
    <t>＝</t>
  </si>
  <si>
    <t>＝</t>
  </si>
  <si>
    <t>Ｌ</t>
  </si>
  <si>
    <t>Ｌ，Ｗ</t>
  </si>
  <si>
    <t>砕石</t>
  </si>
  <si>
    <t>砕石延長</t>
  </si>
  <si>
    <t>ｌ</t>
  </si>
  <si>
    <t>ｗ</t>
  </si>
  <si>
    <t>ｌ×ｗ×ｈ</t>
  </si>
  <si>
    <t>Ｌ×Ｗ×Ｈ－ｌ×ｗ×ｈ</t>
  </si>
  <si>
    <t>Ａ</t>
  </si>
  <si>
    <t>＝</t>
  </si>
  <si>
    <r>
      <t>ｍ</t>
    </r>
    <r>
      <rPr>
        <b/>
        <vertAlign val="superscript"/>
        <sz val="14"/>
        <rFont val="ＭＳ ゴシック"/>
        <family val="3"/>
      </rPr>
      <t>2</t>
    </r>
  </si>
  <si>
    <t>＝</t>
  </si>
  <si>
    <t>Ａ</t>
  </si>
  <si>
    <r>
      <t>ｍ</t>
    </r>
    <r>
      <rPr>
        <b/>
        <vertAlign val="superscript"/>
        <sz val="14"/>
        <rFont val="ＭＳ ゴシック"/>
        <family val="3"/>
      </rPr>
      <t>3</t>
    </r>
  </si>
  <si>
    <r>
      <t>ｍ</t>
    </r>
    <r>
      <rPr>
        <b/>
        <vertAlign val="superscript"/>
        <sz val="14"/>
        <rFont val="ＭＳ ゴシック"/>
        <family val="3"/>
      </rPr>
      <t>3</t>
    </r>
  </si>
  <si>
    <t>※</t>
  </si>
  <si>
    <t>・</t>
  </si>
  <si>
    <t>＝</t>
  </si>
  <si>
    <t>Ａ</t>
  </si>
  <si>
    <t>必要抑制対策量と抑制対策量の比較</t>
  </si>
  <si>
    <t>桝外寸＋200以上</t>
  </si>
  <si>
    <t>設計水頭Ｈ</t>
  </si>
  <si>
    <t>透水ｼｰﾄ</t>
  </si>
  <si>
    <t>桝内設計水頭</t>
  </si>
  <si>
    <t>50～100</t>
  </si>
  <si>
    <t>100以上</t>
  </si>
  <si>
    <t>桝内径</t>
  </si>
  <si>
    <t>桝内幅</t>
  </si>
  <si>
    <t>300以上</t>
  </si>
  <si>
    <t>透水管</t>
  </si>
  <si>
    <t>φ100～200</t>
  </si>
  <si>
    <t>150以上</t>
  </si>
  <si>
    <t>Ｌ</t>
  </si>
  <si>
    <t>100～150</t>
  </si>
  <si>
    <t>ｌ，ｗ</t>
  </si>
  <si>
    <t>ｗ</t>
  </si>
  <si>
    <t>l</t>
  </si>
  <si>
    <t xml:space="preserve"> 100以上</t>
  </si>
  <si>
    <t>使用する製品</t>
  </si>
  <si>
    <t>の空隙率</t>
  </si>
  <si>
    <t>HWL</t>
  </si>
  <si>
    <t>行為前流出量</t>
  </si>
  <si>
    <t>Ｑ0</t>
  </si>
  <si>
    <t>Ｃ×</t>
  </si>
  <si>
    <t>Ｃ</t>
  </si>
  <si>
    <t>ｇ</t>
  </si>
  <si>
    <t>cm/sec</t>
  </si>
  <si>
    <t>cm/sec</t>
  </si>
  <si>
    <t>放流孔口径
断面積</t>
  </si>
  <si>
    <t>開発面積</t>
  </si>
  <si>
    <t>開発前流出係数</t>
  </si>
  <si>
    <t>貯留面積</t>
  </si>
  <si>
    <t>ｒ</t>
  </si>
  <si>
    <t>mm/hr</t>
  </si>
  <si>
    <t>丸管直径</t>
  </si>
  <si>
    <t>矩形一辺</t>
  </si>
  <si>
    <t>ｄ</t>
  </si>
  <si>
    <t>ｌ</t>
  </si>
  <si>
    <t>農地等</t>
  </si>
  <si>
    <t>宅地等</t>
  </si>
  <si>
    <r>
      <t>開発面積＜1,000ｍ</t>
    </r>
    <r>
      <rPr>
        <vertAlign val="superscript"/>
        <sz val="11"/>
        <color indexed="17"/>
        <rFont val="ＭＳ ゴシック"/>
        <family val="3"/>
      </rPr>
      <t>2</t>
    </r>
  </si>
  <si>
    <r>
      <t>1,000ｍ</t>
    </r>
    <r>
      <rPr>
        <vertAlign val="superscript"/>
        <sz val="11"/>
        <color indexed="17"/>
        <rFont val="ＭＳ ゴシック"/>
        <family val="3"/>
      </rPr>
      <t>2</t>
    </r>
    <r>
      <rPr>
        <sz val="11"/>
        <color indexed="17"/>
        <rFont val="ＭＳ ゴシック"/>
        <family val="3"/>
      </rPr>
      <t>≦開発面積</t>
    </r>
  </si>
  <si>
    <t>抑制対策量</t>
  </si>
  <si>
    <t>流出係数</t>
  </si>
  <si>
    <t>・</t>
  </si>
  <si>
    <t>①雨水抑制計算</t>
  </si>
  <si>
    <r>
      <t>ｍ</t>
    </r>
    <r>
      <rPr>
        <b/>
        <vertAlign val="superscript"/>
        <sz val="11"/>
        <rFont val="ＭＳ ゴシック"/>
        <family val="3"/>
      </rPr>
      <t>3</t>
    </r>
  </si>
  <si>
    <t>②オリフィス調整口径</t>
  </si>
  <si>
    <t>平均降雨強度</t>
  </si>
  <si>
    <t>・</t>
  </si>
  <si>
    <t>・</t>
  </si>
  <si>
    <r>
      <t>Ｖ</t>
    </r>
    <r>
      <rPr>
        <b/>
        <vertAlign val="subscript"/>
        <sz val="14"/>
        <rFont val="ＭＳ ゴシック"/>
        <family val="3"/>
      </rPr>
      <t>1</t>
    </r>
  </si>
  <si>
    <r>
      <t>Ｖ</t>
    </r>
    <r>
      <rPr>
        <b/>
        <vertAlign val="subscript"/>
        <sz val="14"/>
        <rFont val="ＭＳ ゴシック"/>
        <family val="3"/>
      </rPr>
      <t>2</t>
    </r>
  </si>
  <si>
    <t>（単位：mm）</t>
  </si>
  <si>
    <r>
      <t>t</t>
    </r>
    <r>
      <rPr>
        <vertAlign val="subscript"/>
        <sz val="10"/>
        <rFont val="ＭＳ ゴシック"/>
        <family val="3"/>
      </rPr>
      <t>1</t>
    </r>
  </si>
  <si>
    <r>
      <t>t</t>
    </r>
    <r>
      <rPr>
        <vertAlign val="subscript"/>
        <sz val="10"/>
        <rFont val="ＭＳ ゴシック"/>
        <family val="3"/>
      </rPr>
      <t>2</t>
    </r>
  </si>
  <si>
    <r>
      <t>t</t>
    </r>
    <r>
      <rPr>
        <vertAlign val="subscript"/>
        <sz val="11"/>
        <rFont val="ＭＳ ゴシック"/>
        <family val="3"/>
      </rPr>
      <t>1</t>
    </r>
    <r>
      <rPr>
        <sz val="11"/>
        <rFont val="ＭＳ ゴシック"/>
        <family val="3"/>
      </rPr>
      <t>: 30～ 50</t>
    </r>
  </si>
  <si>
    <r>
      <t>t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:100～200</t>
    </r>
  </si>
  <si>
    <r>
      <t>t</t>
    </r>
    <r>
      <rPr>
        <vertAlign val="subscript"/>
        <sz val="11"/>
        <rFont val="ＭＳ ゴシック"/>
        <family val="3"/>
      </rPr>
      <t>1</t>
    </r>
    <r>
      <rPr>
        <sz val="11"/>
        <rFont val="ＭＳ ゴシック"/>
        <family val="3"/>
      </rPr>
      <t>: 80～200</t>
    </r>
  </si>
  <si>
    <r>
      <t>t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:120～300</t>
    </r>
  </si>
  <si>
    <r>
      <t>t</t>
    </r>
    <r>
      <rPr>
        <vertAlign val="subscript"/>
        <sz val="11"/>
        <rFont val="ＭＳ ゴシック"/>
        <family val="3"/>
      </rPr>
      <t>1</t>
    </r>
    <r>
      <rPr>
        <sz val="11"/>
        <rFont val="ＭＳ ゴシック"/>
        <family val="3"/>
      </rPr>
      <t>: 60～ 80</t>
    </r>
  </si>
  <si>
    <r>
      <t>t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:130～180</t>
    </r>
  </si>
  <si>
    <r>
      <t>t</t>
    </r>
    <r>
      <rPr>
        <vertAlign val="subscript"/>
        <sz val="11"/>
        <rFont val="ＭＳ ゴシック"/>
        <family val="3"/>
      </rPr>
      <t>1</t>
    </r>
  </si>
  <si>
    <r>
      <t>t</t>
    </r>
    <r>
      <rPr>
        <vertAlign val="subscript"/>
        <sz val="11"/>
        <rFont val="ＭＳ ゴシック"/>
        <family val="3"/>
      </rPr>
      <t>2</t>
    </r>
  </si>
  <si>
    <r>
      <t>Ｋ</t>
    </r>
    <r>
      <rPr>
        <vertAlign val="subscript"/>
        <sz val="11"/>
        <rFont val="ＭＳ ゴシック"/>
        <family val="3"/>
      </rPr>
      <t>f</t>
    </r>
  </si>
  <si>
    <r>
      <t>Ｑ</t>
    </r>
    <r>
      <rPr>
        <vertAlign val="subscript"/>
        <sz val="11"/>
        <rFont val="ＭＳ ゴシック"/>
        <family val="3"/>
      </rPr>
      <t>f</t>
    </r>
  </si>
  <si>
    <r>
      <t>Ｋ</t>
    </r>
    <r>
      <rPr>
        <vertAlign val="subscript"/>
        <sz val="11"/>
        <rFont val="ＭＳ ゴシック"/>
        <family val="3"/>
      </rPr>
      <t>0</t>
    </r>
  </si>
  <si>
    <r>
      <t>Ｋ</t>
    </r>
    <r>
      <rPr>
        <vertAlign val="subscript"/>
        <sz val="11"/>
        <rFont val="ＭＳ ゴシック"/>
        <family val="3"/>
      </rPr>
      <t>0</t>
    </r>
    <r>
      <rPr>
        <sz val="11"/>
        <rFont val="ＭＳ ゴシック"/>
        <family val="3"/>
      </rPr>
      <t>×Ｋ</t>
    </r>
    <r>
      <rPr>
        <vertAlign val="subscript"/>
        <sz val="11"/>
        <rFont val="ＭＳ ゴシック"/>
        <family val="3"/>
      </rPr>
      <t>f</t>
    </r>
    <r>
      <rPr>
        <sz val="11"/>
        <rFont val="ＭＳ ゴシック"/>
        <family val="3"/>
      </rPr>
      <t>×3600/100</t>
    </r>
  </si>
  <si>
    <r>
      <t>Ｃ×Ｑ</t>
    </r>
    <r>
      <rPr>
        <vertAlign val="subscript"/>
        <sz val="11"/>
        <rFont val="ＭＳ ゴシック"/>
        <family val="3"/>
      </rPr>
      <t>f</t>
    </r>
  </si>
  <si>
    <r>
      <t>t</t>
    </r>
    <r>
      <rPr>
        <vertAlign val="subscript"/>
        <sz val="11"/>
        <rFont val="ＭＳ ゴシック"/>
        <family val="3"/>
      </rPr>
      <t>1</t>
    </r>
    <r>
      <rPr>
        <sz val="11"/>
        <rFont val="ＭＳ ゴシック"/>
        <family val="3"/>
      </rPr>
      <t>×空隙率＋t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×10％</t>
    </r>
  </si>
  <si>
    <r>
      <t>Ｖ</t>
    </r>
    <r>
      <rPr>
        <vertAlign val="subscript"/>
        <sz val="11"/>
        <rFont val="ＭＳ ゴシック"/>
        <family val="3"/>
      </rPr>
      <t>1</t>
    </r>
  </si>
  <si>
    <r>
      <t>Ｖ</t>
    </r>
    <r>
      <rPr>
        <vertAlign val="subscript"/>
        <sz val="11"/>
        <rFont val="ＭＳ ゴシック"/>
        <family val="3"/>
      </rPr>
      <t>2</t>
    </r>
  </si>
  <si>
    <r>
      <t>Ｖ</t>
    </r>
    <r>
      <rPr>
        <vertAlign val="subscript"/>
        <sz val="11"/>
        <rFont val="ＭＳ ゴシック"/>
        <family val="3"/>
      </rPr>
      <t>1</t>
    </r>
    <r>
      <rPr>
        <sz val="11"/>
        <rFont val="ＭＳ ゴシック"/>
        <family val="3"/>
      </rPr>
      <t>×100％＋Ｖ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×40％</t>
    </r>
  </si>
  <si>
    <r>
      <t>Ｖ</t>
    </r>
    <r>
      <rPr>
        <vertAlign val="subscript"/>
        <sz val="11"/>
        <rFont val="ＭＳ ゴシック"/>
        <family val="3"/>
      </rPr>
      <t>1</t>
    </r>
    <r>
      <rPr>
        <sz val="11"/>
        <rFont val="ＭＳ ゴシック"/>
        <family val="3"/>
      </rPr>
      <t>×空隙率＋Ｖ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×10％</t>
    </r>
  </si>
  <si>
    <r>
      <t>Ａ</t>
    </r>
    <r>
      <rPr>
        <vertAlign val="subscript"/>
        <sz val="11"/>
        <rFont val="ＭＳ ゴシック"/>
        <family val="3"/>
      </rPr>
      <t>1</t>
    </r>
  </si>
  <si>
    <r>
      <t>Ｈ</t>
    </r>
    <r>
      <rPr>
        <vertAlign val="subscript"/>
        <sz val="11"/>
        <rFont val="ＭＳ ゴシック"/>
        <family val="3"/>
      </rPr>
      <t>2</t>
    </r>
  </si>
  <si>
    <r>
      <t>ｆ</t>
    </r>
    <r>
      <rPr>
        <vertAlign val="subscript"/>
        <sz val="11"/>
        <rFont val="ＭＳ ゴシック"/>
        <family val="3"/>
      </rPr>
      <t>0</t>
    </r>
  </si>
  <si>
    <r>
      <t>Ｑ</t>
    </r>
    <r>
      <rPr>
        <vertAlign val="subscript"/>
        <sz val="11"/>
        <rFont val="ＭＳ ゴシック"/>
        <family val="3"/>
      </rPr>
      <t>0</t>
    </r>
  </si>
  <si>
    <r>
      <t>1/360×ｆ</t>
    </r>
    <r>
      <rPr>
        <vertAlign val="subscript"/>
        <sz val="11"/>
        <rFont val="ＭＳ ゴシック"/>
        <family val="3"/>
      </rPr>
      <t>0</t>
    </r>
    <r>
      <rPr>
        <sz val="11"/>
        <rFont val="ＭＳ ゴシック"/>
        <family val="3"/>
      </rPr>
      <t>×ｒ×Ａ1</t>
    </r>
  </si>
  <si>
    <r>
      <t>Ａ</t>
    </r>
    <r>
      <rPr>
        <vertAlign val="subscript"/>
        <sz val="11"/>
        <rFont val="ＭＳ ゴシック"/>
        <family val="3"/>
      </rPr>
      <t>0</t>
    </r>
  </si>
  <si>
    <r>
      <t>2×ｇ×Ｈ</t>
    </r>
    <r>
      <rPr>
        <vertAlign val="subscript"/>
        <sz val="11"/>
        <rFont val="ＭＳ ゴシック"/>
        <family val="3"/>
      </rPr>
      <t>2</t>
    </r>
  </si>
  <si>
    <t>貯留施設</t>
  </si>
  <si>
    <t>対　策　量</t>
  </si>
  <si>
    <t>必要対策量</t>
  </si>
  <si>
    <r>
      <t>Ｈ</t>
    </r>
    <r>
      <rPr>
        <vertAlign val="subscript"/>
        <sz val="11"/>
        <rFont val="ＭＳ ゴシック"/>
        <family val="3"/>
      </rPr>
      <t>1</t>
    </r>
  </si>
  <si>
    <t>・Ａ＜1,000</t>
  </si>
  <si>
    <r>
      <t>・1,000</t>
    </r>
    <r>
      <rPr>
        <sz val="11"/>
        <color indexed="17"/>
        <rFont val="ＭＳ ゴシック"/>
        <family val="3"/>
      </rPr>
      <t>≦Ａ＜5,000</t>
    </r>
  </si>
  <si>
    <r>
      <t>・5,000</t>
    </r>
    <r>
      <rPr>
        <sz val="11"/>
        <color indexed="17"/>
        <rFont val="ＭＳ ゴシック"/>
        <family val="3"/>
      </rPr>
      <t>≦Ａ＜10,000</t>
    </r>
  </si>
  <si>
    <t>平均貯留深</t>
  </si>
  <si>
    <r>
      <t>Ａ</t>
    </r>
    <r>
      <rPr>
        <vertAlign val="subscript"/>
        <sz val="11"/>
        <rFont val="ＭＳ ゴシック"/>
        <family val="3"/>
      </rPr>
      <t>2</t>
    </r>
  </si>
  <si>
    <r>
      <t>Ｈ</t>
    </r>
    <r>
      <rPr>
        <vertAlign val="subscript"/>
        <sz val="11"/>
        <rFont val="ＭＳ ゴシック"/>
        <family val="3"/>
      </rPr>
      <t>1</t>
    </r>
  </si>
  <si>
    <r>
      <t>Ｖ</t>
    </r>
    <r>
      <rPr>
        <b/>
        <vertAlign val="subscript"/>
        <sz val="11"/>
        <rFont val="ＭＳ ゴシック"/>
        <family val="3"/>
      </rPr>
      <t>1</t>
    </r>
  </si>
  <si>
    <r>
      <t>Ｖ</t>
    </r>
    <r>
      <rPr>
        <b/>
        <vertAlign val="subscript"/>
        <sz val="11"/>
        <rFont val="ＭＳ ゴシック"/>
        <family val="3"/>
      </rPr>
      <t>2</t>
    </r>
  </si>
  <si>
    <r>
      <t>Ｖ</t>
    </r>
    <r>
      <rPr>
        <b/>
        <vertAlign val="subscript"/>
        <sz val="14"/>
        <rFont val="ＭＳ ゴシック"/>
        <family val="3"/>
      </rPr>
      <t>1</t>
    </r>
  </si>
  <si>
    <r>
      <t>Ｖ</t>
    </r>
    <r>
      <rPr>
        <b/>
        <vertAlign val="subscript"/>
        <sz val="14"/>
        <rFont val="ＭＳ ゴシック"/>
        <family val="3"/>
      </rPr>
      <t>2</t>
    </r>
  </si>
  <si>
    <t>箇所</t>
  </si>
  <si>
    <r>
      <t>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/hr/基</t>
    </r>
  </si>
  <si>
    <t>雨水抑制計算書（表面貯留・オリフィス口径）</t>
  </si>
  <si>
    <t>単位設計浸透量・単位設計貯留量（浸透トレンチ）</t>
  </si>
  <si>
    <t>浸透トレンチ</t>
  </si>
  <si>
    <r>
      <t>4/π×Ａ</t>
    </r>
    <r>
      <rPr>
        <vertAlign val="subscript"/>
        <sz val="11"/>
        <rFont val="ＭＳ ゴシック"/>
        <family val="3"/>
      </rPr>
      <t>0</t>
    </r>
  </si>
  <si>
    <t>S‐30</t>
  </si>
  <si>
    <t>の中に数値を入力してください。</t>
  </si>
  <si>
    <r>
      <t>1.透水性ｱｽﾌｧﾙﾄ＝</t>
    </r>
    <r>
      <rPr>
        <sz val="11"/>
        <color indexed="10"/>
        <rFont val="ＭＳ ゴシック"/>
        <family val="3"/>
      </rPr>
      <t>10</t>
    </r>
    <r>
      <rPr>
        <sz val="11"/>
        <color indexed="17"/>
        <rFont val="ＭＳ ゴシック"/>
        <family val="3"/>
      </rPr>
      <t>％</t>
    </r>
  </si>
  <si>
    <r>
      <t>2.透水性ｺﾝｸﾘｰﾄ＝</t>
    </r>
    <r>
      <rPr>
        <sz val="11"/>
        <color indexed="10"/>
        <rFont val="ＭＳ ゴシック"/>
        <family val="3"/>
      </rPr>
      <t>20</t>
    </r>
    <r>
      <rPr>
        <sz val="11"/>
        <color indexed="17"/>
        <rFont val="ＭＳ ゴシック"/>
        <family val="3"/>
      </rPr>
      <t>％</t>
    </r>
  </si>
  <si>
    <r>
      <t>3.透水性平板ﾌﾞﾛｯｸ＝</t>
    </r>
    <r>
      <rPr>
        <sz val="11"/>
        <color indexed="10"/>
        <rFont val="ＭＳ ゴシック"/>
        <family val="3"/>
      </rPr>
      <t>20</t>
    </r>
    <r>
      <rPr>
        <sz val="11"/>
        <color indexed="17"/>
        <rFont val="ＭＳ ゴシック"/>
        <family val="3"/>
      </rPr>
      <t>％</t>
    </r>
  </si>
  <si>
    <t>この対策量は</t>
  </si>
  <si>
    <t>2.締固（宅地等）→宅地</t>
  </si>
  <si>
    <t>1.農地→宅地</t>
  </si>
  <si>
    <t>※対策量のどちらの場合か、</t>
  </si>
  <si>
    <t>　数字を入力してください。</t>
  </si>
  <si>
    <r>
      <t>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/箇所＝</t>
    </r>
  </si>
  <si>
    <t>透水性の種類を数字で</t>
  </si>
  <si>
    <t>入力してください。</t>
  </si>
  <si>
    <t>（①+②+③+④+⑤+⑥+⑦）</t>
  </si>
  <si>
    <t>①</t>
  </si>
  <si>
    <t>②</t>
  </si>
  <si>
    <t>③</t>
  </si>
  <si>
    <t>④</t>
  </si>
  <si>
    <t>⑤</t>
  </si>
  <si>
    <t>⑥</t>
  </si>
  <si>
    <t>⑦</t>
  </si>
  <si>
    <t>（Ａ×Ｖ／１００００）</t>
  </si>
  <si>
    <t>　※下記対策施設の単位能力を入力して検討してください。</t>
  </si>
  <si>
    <t>保護パスワード：tisui</t>
  </si>
  <si>
    <t>雨 水 流 出 抑 制 計 算 書</t>
  </si>
  <si>
    <t>条　件</t>
  </si>
  <si>
    <t>開発前</t>
  </si>
  <si>
    <t>流出係数</t>
  </si>
  <si>
    <t>開発行為等面積</t>
  </si>
  <si>
    <t>農地→宅地</t>
  </si>
  <si>
    <t>・田畑</t>
  </si>
  <si>
    <t>・耕地</t>
  </si>
  <si>
    <t>・原野</t>
  </si>
  <si>
    <r>
      <t>0.2</t>
    </r>
    <r>
      <rPr>
        <sz val="11"/>
        <rFont val="ＭＳ 明朝"/>
        <family val="1"/>
      </rPr>
      <t>→</t>
    </r>
    <r>
      <rPr>
        <sz val="11"/>
        <rFont val="Century"/>
        <family val="1"/>
      </rPr>
      <t>0.9</t>
    </r>
  </si>
  <si>
    <r>
      <t>ａ＜</t>
    </r>
    <r>
      <rPr>
        <sz val="11"/>
        <rFont val="Century"/>
        <family val="1"/>
      </rPr>
      <t>1,000</t>
    </r>
    <r>
      <rPr>
        <sz val="11"/>
        <rFont val="ＭＳ 明朝"/>
        <family val="1"/>
      </rPr>
      <t>㎡</t>
    </r>
  </si>
  <si>
    <t>Ｖ＝３３０Ａ</t>
  </si>
  <si>
    <r>
      <t>1,000</t>
    </r>
    <r>
      <rPr>
        <sz val="11"/>
        <rFont val="ＭＳ 明朝"/>
        <family val="1"/>
      </rPr>
      <t>㎡≦ａ＜</t>
    </r>
    <r>
      <rPr>
        <sz val="11"/>
        <rFont val="Century"/>
        <family val="1"/>
      </rPr>
      <t>5,000</t>
    </r>
    <r>
      <rPr>
        <sz val="11"/>
        <rFont val="ＭＳ 明朝"/>
        <family val="1"/>
      </rPr>
      <t>㎡</t>
    </r>
  </si>
  <si>
    <t>Ｖ＝５６０Ａ</t>
  </si>
  <si>
    <r>
      <t>5,000</t>
    </r>
    <r>
      <rPr>
        <sz val="11"/>
        <rFont val="ＭＳ 明朝"/>
        <family val="1"/>
      </rPr>
      <t>㎡≦ａ＜</t>
    </r>
    <r>
      <rPr>
        <sz val="11"/>
        <rFont val="Century"/>
        <family val="1"/>
      </rPr>
      <t>10,000</t>
    </r>
    <r>
      <rPr>
        <sz val="11"/>
        <rFont val="ＭＳ 明朝"/>
        <family val="1"/>
      </rPr>
      <t>㎡</t>
    </r>
  </si>
  <si>
    <t>Ｖ＝５９０Ａ</t>
  </si>
  <si>
    <r>
      <t>10,000</t>
    </r>
    <r>
      <rPr>
        <sz val="11"/>
        <rFont val="ＭＳ 明朝"/>
        <family val="1"/>
      </rPr>
      <t>㎡≦ａ</t>
    </r>
  </si>
  <si>
    <t>別途計算</t>
  </si>
  <si>
    <t>締固→宅地</t>
  </si>
  <si>
    <t>・宅地</t>
  </si>
  <si>
    <r>
      <t>0.5</t>
    </r>
    <r>
      <rPr>
        <sz val="11"/>
        <rFont val="ＭＳ 明朝"/>
        <family val="1"/>
      </rPr>
      <t>→</t>
    </r>
    <r>
      <rPr>
        <sz val="11"/>
        <rFont val="Century"/>
        <family val="1"/>
      </rPr>
      <t>0.9</t>
    </r>
  </si>
  <si>
    <t>Ｖ＝１３０Ａ</t>
  </si>
  <si>
    <t>Ｖ＝２１０Ａ</t>
  </si>
  <si>
    <t>Ｖ＝２３０Ａ</t>
  </si>
  <si>
    <t>農地→締固</t>
  </si>
  <si>
    <r>
      <t>0.2</t>
    </r>
    <r>
      <rPr>
        <sz val="11"/>
        <rFont val="ＭＳ 明朝"/>
        <family val="1"/>
      </rPr>
      <t>→</t>
    </r>
    <r>
      <rPr>
        <sz val="11"/>
        <rFont val="Century"/>
        <family val="1"/>
      </rPr>
      <t>0.5</t>
    </r>
  </si>
  <si>
    <t>Ｖ＝１１０Ａ</t>
  </si>
  <si>
    <t>Ｖ＝１９０Ａ</t>
  </si>
  <si>
    <t>農地→舗装等</t>
  </si>
  <si>
    <r>
      <t>0.2</t>
    </r>
    <r>
      <rPr>
        <sz val="11"/>
        <rFont val="ＭＳ 明朝"/>
        <family val="1"/>
      </rPr>
      <t>→</t>
    </r>
    <r>
      <rPr>
        <sz val="11"/>
        <rFont val="Century"/>
        <family val="1"/>
      </rPr>
      <t>0.95</t>
    </r>
  </si>
  <si>
    <t>Ｖ＝３６０Ａ</t>
  </si>
  <si>
    <t>Ｖ＝６２０Ａ</t>
  </si>
  <si>
    <t>Ｖ＝６４０Ａ</t>
  </si>
  <si>
    <t>締固→舗装等</t>
  </si>
  <si>
    <r>
      <t>0.5</t>
    </r>
    <r>
      <rPr>
        <sz val="11"/>
        <rFont val="ＭＳ 明朝"/>
        <family val="1"/>
      </rPr>
      <t>→</t>
    </r>
    <r>
      <rPr>
        <sz val="11"/>
        <rFont val="Century"/>
        <family val="1"/>
      </rPr>
      <t>0.95</t>
    </r>
  </si>
  <si>
    <t>Ｖ＝１５０Ａ</t>
  </si>
  <si>
    <t>Ｖ＝２５０Ａ</t>
  </si>
  <si>
    <t>Ｖ＝２７０Ａ</t>
  </si>
  <si>
    <t>表－１　雨水流出抑制対策の必要対策量</t>
  </si>
  <si>
    <t>・締固められた土地</t>
  </si>
  <si>
    <t>対策量（Ｖ）</t>
  </si>
  <si>
    <t>入力してください。</t>
  </si>
  <si>
    <t>←</t>
  </si>
  <si>
    <t>対策量は、表１の数値から</t>
  </si>
  <si>
    <t>※　別途計算は、愛知県河川課のホームページよりダウンロードできる（財）国土技術研修センター作成の</t>
  </si>
  <si>
    <t>　　計算システムを利用します。</t>
  </si>
  <si>
    <t>π/4×ｄ^2</t>
  </si>
  <si>
    <t>透水ｼｰﾄ</t>
  </si>
  <si>
    <t>砕石</t>
  </si>
  <si>
    <t>平方根</t>
  </si>
  <si>
    <t>Ｗ'</t>
  </si>
  <si>
    <t>ｗ'</t>
  </si>
  <si>
    <t>ｌ×ｗ'×ｈ</t>
  </si>
  <si>
    <t>Ｌ×Ｗ'×Ｈ－ｌ×ｗ'×ｈ</t>
  </si>
  <si>
    <t>-0.204W'^2+3.166W'-1.936</t>
  </si>
  <si>
    <t>1.345W'^2+0.736W'+0.251</t>
  </si>
  <si>
    <t>　</t>
  </si>
  <si>
    <t>※</t>
  </si>
  <si>
    <t>貯留浸透施設(底面)は同一面積の正方形の延長で計算するため、計算時には</t>
  </si>
  <si>
    <t>平方根のＷ'及びｗ'を使用する</t>
  </si>
  <si>
    <t>1.676W'-0.137</t>
  </si>
  <si>
    <t>1.496W'^2+0.671W'-0.015</t>
  </si>
  <si>
    <t>幅≦1m</t>
  </si>
  <si>
    <t>1m＜幅≦10m</t>
  </si>
  <si>
    <t>10m＜幅≦80m</t>
  </si>
  <si>
    <t>1.265W'-15.670</t>
  </si>
  <si>
    <t>ｗ'×ｗ'×ｈ</t>
  </si>
  <si>
    <t>Ｌ×Ｗ'×(Ｈ－ｈ)</t>
  </si>
  <si>
    <t>周囲+底面</t>
  </si>
  <si>
    <t>底面</t>
  </si>
  <si>
    <t>※砕石の使用位置を入力してください。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</si>
</sst>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  <numFmt numFmtId="179" formatCode="0_ "/>
    <numFmt numFmtId="180" formatCode="0.0_ "/>
    <numFmt numFmtId="181" formatCode="#,##0.00_ "/>
    <numFmt numFmtId="182" formatCode="0.00000_ "/>
    <numFmt numFmtId="183" formatCode="0.000000_ "/>
    <numFmt numFmtId="184" formatCode="#,##0.0;[Red]\-#,##0.0"/>
    <numFmt numFmtId="185" formatCode="#,##0.0_ ;[Red]\-#,##0.0\ "/>
    <numFmt numFmtId="186" formatCode="#,##0.0_ "/>
    <numFmt numFmtId="187" formatCode="#,##0.00_);[Red]\(#,##0.00\)"/>
    <numFmt numFmtId="188" formatCode="#,##0.00_ ;[Red]\-#,##0.00\ "/>
    <numFmt numFmtId="189" formatCode="#,##0_ ;[Red]\-#,##0\ "/>
    <numFmt numFmtId="190" formatCode="0.00_ ;[Red]\-0.00\ "/>
    <numFmt numFmtId="191" formatCode="0.000_ ;[Red]\-0.000\ "/>
    <numFmt numFmtId="192" formatCode="#,##0_ "/>
    <numFmt numFmtId="193" formatCode="#,##0&quot;Ａ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_);[Red]\(0\)"/>
    <numFmt numFmtId="199" formatCode="0.00_);[Red]\(0.00\)"/>
  </numFmts>
  <fonts count="6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vertAlign val="superscript"/>
      <sz val="11"/>
      <name val="ＭＳ ゴシック"/>
      <family val="3"/>
    </font>
    <font>
      <sz val="11"/>
      <color indexed="12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sz val="12"/>
      <name val="ＭＳ ゴシック"/>
      <family val="3"/>
    </font>
    <font>
      <b/>
      <vertAlign val="superscript"/>
      <sz val="14"/>
      <name val="ＭＳ ゴシック"/>
      <family val="3"/>
    </font>
    <font>
      <b/>
      <sz val="14"/>
      <color indexed="12"/>
      <name val="ＭＳ ゴシック"/>
      <family val="3"/>
    </font>
    <font>
      <b/>
      <sz val="24"/>
      <color indexed="10"/>
      <name val="ＭＳ ゴシック"/>
      <family val="3"/>
    </font>
    <font>
      <b/>
      <sz val="18"/>
      <name val="ＭＳ ゴシック"/>
      <family val="3"/>
    </font>
    <font>
      <b/>
      <sz val="11"/>
      <name val="ＭＳ ゴシック"/>
      <family val="3"/>
    </font>
    <font>
      <sz val="11"/>
      <color indexed="17"/>
      <name val="ＭＳ ゴシック"/>
      <family val="3"/>
    </font>
    <font>
      <vertAlign val="superscript"/>
      <sz val="11"/>
      <color indexed="17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vertAlign val="superscript"/>
      <sz val="11"/>
      <name val="ＭＳ ゴシック"/>
      <family val="3"/>
    </font>
    <font>
      <b/>
      <vertAlign val="subscript"/>
      <sz val="14"/>
      <name val="ＭＳ ゴシック"/>
      <family val="3"/>
    </font>
    <font>
      <vertAlign val="subscript"/>
      <sz val="10"/>
      <name val="ＭＳ ゴシック"/>
      <family val="3"/>
    </font>
    <font>
      <vertAlign val="subscript"/>
      <sz val="11"/>
      <name val="ＭＳ ゴシック"/>
      <family val="3"/>
    </font>
    <font>
      <b/>
      <vertAlign val="subscript"/>
      <sz val="11"/>
      <name val="ＭＳ ゴシック"/>
      <family val="3"/>
    </font>
    <font>
      <b/>
      <sz val="24"/>
      <name val="ＭＳ 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7"/>
      <name val="ＭＳ ゴシック"/>
      <family val="3"/>
    </font>
    <font>
      <sz val="11"/>
      <name val="ＭＳ 明朝"/>
      <family val="1"/>
    </font>
    <font>
      <sz val="11"/>
      <name val="Century"/>
      <family val="1"/>
    </font>
    <font>
      <sz val="14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1" fillId="0" borderId="0" xfId="0" applyFont="1" applyAlignment="1" quotePrefix="1">
      <alignment/>
    </xf>
    <xf numFmtId="177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5" fillId="0" borderId="0" xfId="0" applyFont="1" applyBorder="1" applyAlignment="1">
      <alignment horizontal="left" vertical="center" textRotation="90"/>
    </xf>
    <xf numFmtId="0" fontId="12" fillId="0" borderId="0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 horizontal="right" vertical="center" textRotation="90"/>
    </xf>
    <xf numFmtId="0" fontId="15" fillId="0" borderId="0" xfId="0" applyFont="1" applyBorder="1" applyAlignment="1">
      <alignment horizontal="right" vertical="center" textRotation="90"/>
    </xf>
    <xf numFmtId="0" fontId="15" fillId="0" borderId="0" xfId="0" applyFont="1" applyBorder="1" applyAlignment="1">
      <alignment horizontal="right" vertical="top" textRotation="90"/>
    </xf>
    <xf numFmtId="0" fontId="15" fillId="0" borderId="0" xfId="0" applyFont="1" applyBorder="1" applyAlignment="1">
      <alignment vertical="top" textRotation="90"/>
    </xf>
    <xf numFmtId="177" fontId="1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textRotation="90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/>
    </xf>
    <xf numFmtId="177" fontId="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 quotePrefix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3" fillId="0" borderId="16" xfId="0" applyFont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vertic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1" fillId="0" borderId="11" xfId="0" applyFont="1" applyBorder="1" applyAlignment="1">
      <alignment horizontal="right"/>
    </xf>
    <xf numFmtId="176" fontId="4" fillId="0" borderId="11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5" fillId="33" borderId="20" xfId="0" applyFont="1" applyFill="1" applyBorder="1" applyAlignment="1" applyProtection="1">
      <alignment/>
      <protection locked="0"/>
    </xf>
    <xf numFmtId="0" fontId="1" fillId="33" borderId="2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193" fontId="1" fillId="0" borderId="0" xfId="0" applyNumberFormat="1" applyFont="1" applyBorder="1" applyAlignment="1">
      <alignment/>
    </xf>
    <xf numFmtId="0" fontId="23" fillId="35" borderId="25" xfId="0" applyFont="1" applyFill="1" applyBorder="1" applyAlignment="1">
      <alignment horizontal="centerContinuous"/>
    </xf>
    <xf numFmtId="0" fontId="23" fillId="35" borderId="26" xfId="0" applyFont="1" applyFill="1" applyBorder="1" applyAlignment="1">
      <alignment horizontal="centerContinuous"/>
    </xf>
    <xf numFmtId="0" fontId="23" fillId="35" borderId="27" xfId="0" applyFont="1" applyFill="1" applyBorder="1" applyAlignment="1">
      <alignment horizontal="centerContinuous"/>
    </xf>
    <xf numFmtId="0" fontId="1" fillId="0" borderId="0" xfId="0" applyFont="1" applyAlignment="1">
      <alignment horizontal="centerContinuous"/>
    </xf>
    <xf numFmtId="193" fontId="6" fillId="0" borderId="0" xfId="0" applyNumberFormat="1" applyFont="1" applyBorder="1" applyAlignment="1">
      <alignment horizontal="center"/>
    </xf>
    <xf numFmtId="0" fontId="27" fillId="0" borderId="28" xfId="0" applyFont="1" applyBorder="1" applyAlignment="1">
      <alignment horizontal="justify" vertical="center" wrapText="1"/>
    </xf>
    <xf numFmtId="0" fontId="0" fillId="0" borderId="29" xfId="0" applyBorder="1" applyAlignment="1">
      <alignment vertical="center" wrapText="1"/>
    </xf>
    <xf numFmtId="0" fontId="27" fillId="0" borderId="29" xfId="0" applyFont="1" applyBorder="1" applyAlignment="1">
      <alignment horizontal="justify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justify" vertical="center" wrapText="1"/>
    </xf>
    <xf numFmtId="0" fontId="27" fillId="36" borderId="30" xfId="0" applyFont="1" applyFill="1" applyBorder="1" applyAlignment="1">
      <alignment horizontal="center" vertical="center" wrapText="1"/>
    </xf>
    <xf numFmtId="0" fontId="27" fillId="36" borderId="3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77" fontId="4" fillId="0" borderId="0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176" fontId="17" fillId="0" borderId="32" xfId="0" applyNumberFormat="1" applyFont="1" applyFill="1" applyBorder="1" applyAlignment="1">
      <alignment shrinkToFit="1"/>
    </xf>
    <xf numFmtId="177" fontId="4" fillId="0" borderId="0" xfId="0" applyNumberFormat="1" applyFont="1" applyFill="1" applyBorder="1" applyAlignment="1">
      <alignment shrinkToFit="1"/>
    </xf>
    <xf numFmtId="176" fontId="4" fillId="0" borderId="32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179" fontId="1" fillId="33" borderId="18" xfId="0" applyNumberFormat="1" applyFont="1" applyFill="1" applyBorder="1" applyAlignment="1">
      <alignment/>
    </xf>
    <xf numFmtId="179" fontId="1" fillId="33" borderId="33" xfId="0" applyNumberFormat="1" applyFont="1" applyFill="1" applyBorder="1" applyAlignment="1">
      <alignment/>
    </xf>
    <xf numFmtId="179" fontId="1" fillId="33" borderId="19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5" fillId="34" borderId="14" xfId="0" applyFont="1" applyFill="1" applyBorder="1" applyAlignment="1">
      <alignment horizontal="distributed"/>
    </xf>
    <xf numFmtId="40" fontId="9" fillId="34" borderId="11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distributed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0" fontId="1" fillId="33" borderId="18" xfId="0" applyNumberFormat="1" applyFont="1" applyFill="1" applyBorder="1" applyAlignment="1">
      <alignment/>
    </xf>
    <xf numFmtId="180" fontId="1" fillId="33" borderId="33" xfId="0" applyNumberFormat="1" applyFont="1" applyFill="1" applyBorder="1" applyAlignment="1">
      <alignment/>
    </xf>
    <xf numFmtId="180" fontId="1" fillId="33" borderId="19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33" xfId="0" applyNumberFormat="1" applyFont="1" applyFill="1" applyBorder="1" applyAlignment="1">
      <alignment/>
    </xf>
    <xf numFmtId="186" fontId="1" fillId="33" borderId="19" xfId="0" applyNumberFormat="1" applyFont="1" applyFill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9" fillId="0" borderId="25" xfId="0" applyNumberFormat="1" applyFont="1" applyFill="1" applyBorder="1" applyAlignment="1">
      <alignment/>
    </xf>
    <xf numFmtId="181" fontId="9" fillId="0" borderId="26" xfId="0" applyNumberFormat="1" applyFont="1" applyFill="1" applyBorder="1" applyAlignment="1">
      <alignment/>
    </xf>
    <xf numFmtId="181" fontId="9" fillId="0" borderId="27" xfId="0" applyNumberFormat="1" applyFont="1" applyFill="1" applyBorder="1" applyAlignment="1">
      <alignment/>
    </xf>
    <xf numFmtId="192" fontId="9" fillId="0" borderId="25" xfId="0" applyNumberFormat="1" applyFont="1" applyFill="1" applyBorder="1" applyAlignment="1">
      <alignment/>
    </xf>
    <xf numFmtId="192" fontId="9" fillId="0" borderId="26" xfId="0" applyNumberFormat="1" applyFont="1" applyFill="1" applyBorder="1" applyAlignment="1">
      <alignment/>
    </xf>
    <xf numFmtId="192" fontId="9" fillId="0" borderId="27" xfId="0" applyNumberFormat="1" applyFont="1" applyFill="1" applyBorder="1" applyAlignment="1">
      <alignment/>
    </xf>
    <xf numFmtId="0" fontId="23" fillId="35" borderId="25" xfId="0" applyFont="1" applyFill="1" applyBorder="1" applyAlignment="1">
      <alignment horizontal="center"/>
    </xf>
    <xf numFmtId="0" fontId="23" fillId="35" borderId="26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181" fontId="5" fillId="33" borderId="18" xfId="48" applyNumberFormat="1" applyFont="1" applyFill="1" applyBorder="1" applyAlignment="1">
      <alignment shrinkToFit="1"/>
    </xf>
    <xf numFmtId="181" fontId="5" fillId="33" borderId="33" xfId="48" applyNumberFormat="1" applyFont="1" applyFill="1" applyBorder="1" applyAlignment="1">
      <alignment shrinkToFit="1"/>
    </xf>
    <xf numFmtId="181" fontId="5" fillId="33" borderId="19" xfId="48" applyNumberFormat="1" applyFont="1" applyFill="1" applyBorder="1" applyAlignment="1">
      <alignment shrinkToFit="1"/>
    </xf>
    <xf numFmtId="180" fontId="1" fillId="33" borderId="18" xfId="0" applyNumberFormat="1" applyFont="1" applyFill="1" applyBorder="1" applyAlignment="1" applyProtection="1">
      <alignment shrinkToFit="1"/>
      <protection locked="0"/>
    </xf>
    <xf numFmtId="180" fontId="1" fillId="33" borderId="33" xfId="0" applyNumberFormat="1" applyFont="1" applyFill="1" applyBorder="1" applyAlignment="1" applyProtection="1">
      <alignment shrinkToFit="1"/>
      <protection locked="0"/>
    </xf>
    <xf numFmtId="180" fontId="1" fillId="33" borderId="19" xfId="0" applyNumberFormat="1" applyFont="1" applyFill="1" applyBorder="1" applyAlignment="1" applyProtection="1">
      <alignment shrinkToFit="1"/>
      <protection locked="0"/>
    </xf>
    <xf numFmtId="181" fontId="9" fillId="0" borderId="25" xfId="0" applyNumberFormat="1" applyFont="1" applyFill="1" applyBorder="1" applyAlignment="1">
      <alignment shrinkToFit="1"/>
    </xf>
    <xf numFmtId="181" fontId="9" fillId="0" borderId="26" xfId="0" applyNumberFormat="1" applyFont="1" applyFill="1" applyBorder="1" applyAlignment="1">
      <alignment shrinkToFit="1"/>
    </xf>
    <xf numFmtId="181" fontId="9" fillId="0" borderId="27" xfId="0" applyNumberFormat="1" applyFont="1" applyFill="1" applyBorder="1" applyAlignment="1">
      <alignment shrinkToFit="1"/>
    </xf>
    <xf numFmtId="186" fontId="1" fillId="33" borderId="18" xfId="0" applyNumberFormat="1" applyFont="1" applyFill="1" applyBorder="1" applyAlignment="1" applyProtection="1">
      <alignment shrinkToFit="1"/>
      <protection locked="0"/>
    </xf>
    <xf numFmtId="186" fontId="1" fillId="33" borderId="33" xfId="0" applyNumberFormat="1" applyFont="1" applyFill="1" applyBorder="1" applyAlignment="1" applyProtection="1">
      <alignment shrinkToFit="1"/>
      <protection locked="0"/>
    </xf>
    <xf numFmtId="186" fontId="1" fillId="33" borderId="19" xfId="0" applyNumberFormat="1" applyFont="1" applyFill="1" applyBorder="1" applyAlignment="1" applyProtection="1">
      <alignment shrinkToFit="1"/>
      <protection locked="0"/>
    </xf>
    <xf numFmtId="181" fontId="5" fillId="33" borderId="18" xfId="48" applyNumberFormat="1" applyFont="1" applyFill="1" applyBorder="1" applyAlignment="1" applyProtection="1">
      <alignment shrinkToFit="1"/>
      <protection locked="0"/>
    </xf>
    <xf numFmtId="181" fontId="5" fillId="33" borderId="33" xfId="48" applyNumberFormat="1" applyFont="1" applyFill="1" applyBorder="1" applyAlignment="1" applyProtection="1">
      <alignment shrinkToFit="1"/>
      <protection locked="0"/>
    </xf>
    <xf numFmtId="181" fontId="5" fillId="33" borderId="19" xfId="48" applyNumberFormat="1" applyFont="1" applyFill="1" applyBorder="1" applyAlignment="1" applyProtection="1">
      <alignment shrinkToFit="1"/>
      <protection locked="0"/>
    </xf>
    <xf numFmtId="192" fontId="9" fillId="33" borderId="18" xfId="0" applyNumberFormat="1" applyFont="1" applyFill="1" applyBorder="1" applyAlignment="1" applyProtection="1">
      <alignment shrinkToFit="1"/>
      <protection locked="0"/>
    </xf>
    <xf numFmtId="192" fontId="9" fillId="33" borderId="33" xfId="0" applyNumberFormat="1" applyFont="1" applyFill="1" applyBorder="1" applyAlignment="1" applyProtection="1">
      <alignment shrinkToFit="1"/>
      <protection locked="0"/>
    </xf>
    <xf numFmtId="192" fontId="9" fillId="33" borderId="19" xfId="0" applyNumberFormat="1" applyFont="1" applyFill="1" applyBorder="1" applyAlignment="1" applyProtection="1">
      <alignment shrinkToFit="1"/>
      <protection locked="0"/>
    </xf>
    <xf numFmtId="177" fontId="1" fillId="0" borderId="0" xfId="0" applyNumberFormat="1" applyFont="1" applyFill="1" applyBorder="1" applyAlignment="1">
      <alignment shrinkToFit="1"/>
    </xf>
    <xf numFmtId="179" fontId="1" fillId="33" borderId="18" xfId="0" applyNumberFormat="1" applyFont="1" applyFill="1" applyBorder="1" applyAlignment="1" applyProtection="1">
      <alignment shrinkToFit="1"/>
      <protection locked="0"/>
    </xf>
    <xf numFmtId="179" fontId="1" fillId="33" borderId="33" xfId="0" applyNumberFormat="1" applyFont="1" applyFill="1" applyBorder="1" applyAlignment="1" applyProtection="1">
      <alignment shrinkToFit="1"/>
      <protection locked="0"/>
    </xf>
    <xf numFmtId="179" fontId="1" fillId="33" borderId="19" xfId="0" applyNumberFormat="1" applyFont="1" applyFill="1" applyBorder="1" applyAlignment="1" applyProtection="1">
      <alignment shrinkToFit="1"/>
      <protection locked="0"/>
    </xf>
    <xf numFmtId="0" fontId="0" fillId="0" borderId="26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19" xfId="0" applyBorder="1" applyAlignment="1" applyProtection="1">
      <alignment shrinkToFit="1"/>
      <protection locked="0"/>
    </xf>
    <xf numFmtId="176" fontId="17" fillId="0" borderId="25" xfId="0" applyNumberFormat="1" applyFont="1" applyFill="1" applyBorder="1" applyAlignment="1">
      <alignment shrinkToFit="1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7" fillId="36" borderId="34" xfId="0" applyFont="1" applyFill="1" applyBorder="1" applyAlignment="1">
      <alignment horizontal="center" vertical="center" wrapText="1"/>
    </xf>
    <xf numFmtId="0" fontId="27" fillId="36" borderId="35" xfId="0" applyFont="1" applyFill="1" applyBorder="1" applyAlignment="1">
      <alignment horizontal="center" vertical="center" wrapText="1"/>
    </xf>
    <xf numFmtId="0" fontId="27" fillId="36" borderId="36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7" fontId="16" fillId="0" borderId="25" xfId="0" applyNumberFormat="1" applyFont="1" applyFill="1" applyBorder="1" applyAlignment="1">
      <alignment/>
    </xf>
    <xf numFmtId="177" fontId="16" fillId="0" borderId="26" xfId="0" applyNumberFormat="1" applyFont="1" applyFill="1" applyBorder="1" applyAlignment="1">
      <alignment/>
    </xf>
    <xf numFmtId="177" fontId="16" fillId="0" borderId="27" xfId="0" applyNumberFormat="1" applyFont="1" applyFill="1" applyBorder="1" applyAlignment="1">
      <alignment/>
    </xf>
    <xf numFmtId="182" fontId="1" fillId="0" borderId="0" xfId="0" applyNumberFormat="1" applyFont="1" applyBorder="1" applyAlignment="1">
      <alignment horizontal="left"/>
    </xf>
    <xf numFmtId="177" fontId="4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left"/>
    </xf>
    <xf numFmtId="177" fontId="1" fillId="0" borderId="0" xfId="0" applyNumberFormat="1" applyFont="1" applyBorder="1" applyAlignment="1">
      <alignment horizontal="left"/>
    </xf>
    <xf numFmtId="176" fontId="1" fillId="33" borderId="18" xfId="0" applyNumberFormat="1" applyFont="1" applyFill="1" applyBorder="1" applyAlignment="1">
      <alignment/>
    </xf>
    <xf numFmtId="176" fontId="1" fillId="33" borderId="19" xfId="0" applyNumberFormat="1" applyFont="1" applyFill="1" applyBorder="1" applyAlignment="1">
      <alignment/>
    </xf>
    <xf numFmtId="176" fontId="4" fillId="0" borderId="0" xfId="0" applyNumberFormat="1" applyFont="1" applyBorder="1" applyAlignment="1">
      <alignment/>
    </xf>
    <xf numFmtId="179" fontId="1" fillId="0" borderId="18" xfId="0" applyNumberFormat="1" applyFont="1" applyFill="1" applyBorder="1" applyAlignment="1">
      <alignment/>
    </xf>
    <xf numFmtId="179" fontId="1" fillId="0" borderId="19" xfId="0" applyNumberFormat="1" applyFont="1" applyFill="1" applyBorder="1" applyAlignment="1">
      <alignment/>
    </xf>
    <xf numFmtId="0" fontId="11" fillId="35" borderId="25" xfId="0" applyFont="1" applyFill="1" applyBorder="1" applyAlignment="1">
      <alignment horizontal="center"/>
    </xf>
    <xf numFmtId="0" fontId="11" fillId="35" borderId="26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0" fontId="7" fillId="0" borderId="11" xfId="0" applyFont="1" applyBorder="1" applyAlignment="1">
      <alignment horizontal="distributed"/>
    </xf>
    <xf numFmtId="0" fontId="15" fillId="0" borderId="15" xfId="0" applyFont="1" applyBorder="1" applyAlignment="1">
      <alignment horizontal="right" vertical="center" textRotation="90"/>
    </xf>
    <xf numFmtId="0" fontId="15" fillId="0" borderId="0" xfId="0" applyFont="1" applyBorder="1" applyAlignment="1">
      <alignment horizontal="right" vertical="center" textRotation="90"/>
    </xf>
    <xf numFmtId="0" fontId="15" fillId="0" borderId="0" xfId="0" applyFont="1" applyBorder="1" applyAlignment="1">
      <alignment horizontal="left" vertical="center" textRotation="90"/>
    </xf>
    <xf numFmtId="0" fontId="15" fillId="0" borderId="0" xfId="0" applyFont="1" applyBorder="1" applyAlignment="1">
      <alignment horizontal="left" vertical="top" textRotation="90"/>
    </xf>
    <xf numFmtId="179" fontId="4" fillId="0" borderId="18" xfId="0" applyNumberFormat="1" applyFont="1" applyFill="1" applyBorder="1" applyAlignment="1">
      <alignment/>
    </xf>
    <xf numFmtId="179" fontId="4" fillId="0" borderId="19" xfId="0" applyNumberFormat="1" applyFont="1" applyFill="1" applyBorder="1" applyAlignment="1">
      <alignment/>
    </xf>
    <xf numFmtId="176" fontId="1" fillId="33" borderId="18" xfId="0" applyNumberFormat="1" applyFont="1" applyFill="1" applyBorder="1" applyAlignment="1" applyProtection="1">
      <alignment/>
      <protection locked="0"/>
    </xf>
    <xf numFmtId="176" fontId="1" fillId="33" borderId="19" xfId="0" applyNumberFormat="1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77" fontId="16" fillId="0" borderId="32" xfId="0" applyNumberFormat="1" applyFont="1" applyFill="1" applyBorder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right" vertical="top" textRotation="90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center" textRotation="90"/>
    </xf>
    <xf numFmtId="0" fontId="15" fillId="0" borderId="0" xfId="0" applyFont="1" applyBorder="1" applyAlignment="1">
      <alignment horizontal="right" textRotation="90"/>
    </xf>
    <xf numFmtId="0" fontId="15" fillId="0" borderId="0" xfId="0" applyFont="1" applyBorder="1" applyAlignment="1">
      <alignment horizontal="left" textRotation="90"/>
    </xf>
    <xf numFmtId="0" fontId="15" fillId="0" borderId="16" xfId="0" applyFont="1" applyBorder="1" applyAlignment="1">
      <alignment horizontal="left" textRotation="90"/>
    </xf>
    <xf numFmtId="178" fontId="1" fillId="0" borderId="0" xfId="0" applyNumberFormat="1" applyFont="1" applyBorder="1" applyAlignment="1">
      <alignment horizontal="left"/>
    </xf>
    <xf numFmtId="176" fontId="1" fillId="33" borderId="18" xfId="0" applyNumberFormat="1" applyFont="1" applyFill="1" applyBorder="1" applyAlignment="1" applyProtection="1">
      <alignment shrinkToFit="1"/>
      <protection locked="0"/>
    </xf>
    <xf numFmtId="176" fontId="1" fillId="33" borderId="19" xfId="0" applyNumberFormat="1" applyFont="1" applyFill="1" applyBorder="1" applyAlignment="1" applyProtection="1">
      <alignment shrinkToFit="1"/>
      <protection locked="0"/>
    </xf>
    <xf numFmtId="177" fontId="4" fillId="0" borderId="0" xfId="0" applyNumberFormat="1" applyFont="1" applyBorder="1" applyAlignment="1">
      <alignment horizontal="left" shrinkToFit="1"/>
    </xf>
    <xf numFmtId="177" fontId="16" fillId="0" borderId="32" xfId="0" applyNumberFormat="1" applyFont="1" applyFill="1" applyBorder="1" applyAlignment="1">
      <alignment shrinkToFit="1"/>
    </xf>
    <xf numFmtId="177" fontId="4" fillId="0" borderId="0" xfId="0" applyNumberFormat="1" applyFont="1" applyBorder="1" applyAlignment="1">
      <alignment shrinkToFit="1"/>
    </xf>
    <xf numFmtId="177" fontId="4" fillId="0" borderId="0" xfId="0" applyNumberFormat="1" applyFont="1" applyBorder="1" applyAlignment="1">
      <alignment horizontal="center" shrinkToFit="1"/>
    </xf>
    <xf numFmtId="177" fontId="1" fillId="0" borderId="18" xfId="0" applyNumberFormat="1" applyFont="1" applyFill="1" applyBorder="1" applyAlignment="1" applyProtection="1">
      <alignment shrinkToFit="1"/>
      <protection/>
    </xf>
    <xf numFmtId="177" fontId="1" fillId="0" borderId="19" xfId="0" applyNumberFormat="1" applyFont="1" applyFill="1" applyBorder="1" applyAlignment="1" applyProtection="1">
      <alignment shrinkToFit="1"/>
      <protection/>
    </xf>
    <xf numFmtId="0" fontId="1" fillId="0" borderId="0" xfId="0" applyFont="1" applyAlignment="1">
      <alignment horizontal="center"/>
    </xf>
    <xf numFmtId="176" fontId="1" fillId="0" borderId="18" xfId="0" applyNumberFormat="1" applyFont="1" applyFill="1" applyBorder="1" applyAlignment="1" applyProtection="1">
      <alignment shrinkToFit="1"/>
      <protection/>
    </xf>
    <xf numFmtId="176" fontId="1" fillId="0" borderId="19" xfId="0" applyNumberFormat="1" applyFont="1" applyFill="1" applyBorder="1" applyAlignment="1" applyProtection="1">
      <alignment shrinkToFit="1"/>
      <protection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85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textRotation="90"/>
    </xf>
    <xf numFmtId="0" fontId="12" fillId="0" borderId="14" xfId="0" applyFont="1" applyBorder="1" applyAlignment="1">
      <alignment horizontal="distributed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0" fontId="17" fillId="0" borderId="11" xfId="0" applyNumberFormat="1" applyFont="1" applyFill="1" applyBorder="1" applyAlignment="1">
      <alignment horizontal="center"/>
    </xf>
    <xf numFmtId="181" fontId="1" fillId="33" borderId="18" xfId="0" applyNumberFormat="1" applyFont="1" applyFill="1" applyBorder="1" applyAlignment="1">
      <alignment/>
    </xf>
    <xf numFmtId="181" fontId="1" fillId="33" borderId="33" xfId="0" applyNumberFormat="1" applyFont="1" applyFill="1" applyBorder="1" applyAlignment="1">
      <alignment/>
    </xf>
    <xf numFmtId="181" fontId="1" fillId="33" borderId="19" xfId="0" applyNumberFormat="1" applyFont="1" applyFill="1" applyBorder="1" applyAlignment="1">
      <alignment/>
    </xf>
    <xf numFmtId="193" fontId="6" fillId="0" borderId="0" xfId="0" applyNumberFormat="1" applyFont="1" applyBorder="1" applyAlignment="1">
      <alignment horizontal="center"/>
    </xf>
    <xf numFmtId="176" fontId="1" fillId="33" borderId="33" xfId="0" applyNumberFormat="1" applyFont="1" applyFill="1" applyBorder="1" applyAlignment="1">
      <alignment/>
    </xf>
    <xf numFmtId="176" fontId="4" fillId="0" borderId="25" xfId="0" applyNumberFormat="1" applyFont="1" applyBorder="1" applyAlignment="1">
      <alignment shrinkToFit="1"/>
    </xf>
    <xf numFmtId="176" fontId="4" fillId="0" borderId="26" xfId="0" applyNumberFormat="1" applyFont="1" applyBorder="1" applyAlignment="1">
      <alignment shrinkToFit="1"/>
    </xf>
    <xf numFmtId="176" fontId="4" fillId="0" borderId="27" xfId="0" applyNumberFormat="1" applyFont="1" applyBorder="1" applyAlignment="1">
      <alignment shrinkToFit="1"/>
    </xf>
    <xf numFmtId="187" fontId="1" fillId="33" borderId="18" xfId="48" applyNumberFormat="1" applyFont="1" applyFill="1" applyBorder="1" applyAlignment="1">
      <alignment/>
    </xf>
    <xf numFmtId="187" fontId="1" fillId="33" borderId="33" xfId="48" applyNumberFormat="1" applyFont="1" applyFill="1" applyBorder="1" applyAlignment="1">
      <alignment/>
    </xf>
    <xf numFmtId="187" fontId="1" fillId="33" borderId="19" xfId="48" applyNumberFormat="1" applyFont="1" applyFill="1" applyBorder="1" applyAlignment="1">
      <alignment/>
    </xf>
    <xf numFmtId="179" fontId="1" fillId="0" borderId="25" xfId="0" applyNumberFormat="1" applyFont="1" applyFill="1" applyBorder="1" applyAlignment="1">
      <alignment/>
    </xf>
    <xf numFmtId="179" fontId="1" fillId="0" borderId="26" xfId="0" applyNumberFormat="1" applyFont="1" applyFill="1" applyBorder="1" applyAlignment="1">
      <alignment/>
    </xf>
    <xf numFmtId="179" fontId="1" fillId="0" borderId="27" xfId="0" applyNumberFormat="1" applyFont="1" applyFill="1" applyBorder="1" applyAlignment="1">
      <alignment/>
    </xf>
    <xf numFmtId="176" fontId="1" fillId="33" borderId="33" xfId="0" applyNumberFormat="1" applyFont="1" applyFill="1" applyBorder="1" applyAlignment="1" applyProtection="1">
      <alignment shrinkToFit="1"/>
      <protection locked="0"/>
    </xf>
    <xf numFmtId="179" fontId="4" fillId="0" borderId="25" xfId="0" applyNumberFormat="1" applyFont="1" applyFill="1" applyBorder="1" applyAlignment="1">
      <alignment shrinkToFit="1"/>
    </xf>
    <xf numFmtId="179" fontId="4" fillId="0" borderId="26" xfId="0" applyNumberFormat="1" applyFont="1" applyFill="1" applyBorder="1" applyAlignment="1">
      <alignment shrinkToFit="1"/>
    </xf>
    <xf numFmtId="179" fontId="4" fillId="0" borderId="27" xfId="0" applyNumberFormat="1" applyFont="1" applyFill="1" applyBorder="1" applyAlignment="1">
      <alignment shrinkToFit="1"/>
    </xf>
    <xf numFmtId="187" fontId="1" fillId="33" borderId="18" xfId="48" applyNumberFormat="1" applyFont="1" applyFill="1" applyBorder="1" applyAlignment="1" applyProtection="1">
      <alignment shrinkToFit="1"/>
      <protection locked="0"/>
    </xf>
    <xf numFmtId="187" fontId="1" fillId="33" borderId="33" xfId="48" applyNumberFormat="1" applyFont="1" applyFill="1" applyBorder="1" applyAlignment="1" applyProtection="1">
      <alignment shrinkToFit="1"/>
      <protection locked="0"/>
    </xf>
    <xf numFmtId="187" fontId="1" fillId="33" borderId="19" xfId="48" applyNumberFormat="1" applyFont="1" applyFill="1" applyBorder="1" applyAlignment="1" applyProtection="1">
      <alignment shrinkToFit="1"/>
      <protection locked="0"/>
    </xf>
    <xf numFmtId="181" fontId="1" fillId="33" borderId="18" xfId="0" applyNumberFormat="1" applyFont="1" applyFill="1" applyBorder="1" applyAlignment="1" applyProtection="1">
      <alignment shrinkToFit="1"/>
      <protection locked="0"/>
    </xf>
    <xf numFmtId="181" fontId="1" fillId="33" borderId="33" xfId="0" applyNumberFormat="1" applyFont="1" applyFill="1" applyBorder="1" applyAlignment="1" applyProtection="1">
      <alignment shrinkToFit="1"/>
      <protection locked="0"/>
    </xf>
    <xf numFmtId="181" fontId="1" fillId="33" borderId="19" xfId="0" applyNumberFormat="1" applyFont="1" applyFill="1" applyBorder="1" applyAlignment="1" applyProtection="1">
      <alignment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Relationship Id="rId9" Type="http://schemas.openxmlformats.org/officeDocument/2006/relationships/image" Target="../media/image14.png" /><Relationship Id="rId10" Type="http://schemas.openxmlformats.org/officeDocument/2006/relationships/image" Target="../media/image15.png" /><Relationship Id="rId11" Type="http://schemas.openxmlformats.org/officeDocument/2006/relationships/image" Target="../media/image16.png" /><Relationship Id="rId12" Type="http://schemas.openxmlformats.org/officeDocument/2006/relationships/image" Target="../media/image17.png" /><Relationship Id="rId13" Type="http://schemas.openxmlformats.org/officeDocument/2006/relationships/image" Target="../media/image18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Relationship Id="rId4" Type="http://schemas.openxmlformats.org/officeDocument/2006/relationships/image" Target="../media/image23.png" /><Relationship Id="rId5" Type="http://schemas.openxmlformats.org/officeDocument/2006/relationships/image" Target="../media/image24.png" /><Relationship Id="rId6" Type="http://schemas.openxmlformats.org/officeDocument/2006/relationships/image" Target="../media/image25.png" /><Relationship Id="rId7" Type="http://schemas.openxmlformats.org/officeDocument/2006/relationships/image" Target="../media/image2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33.png" /><Relationship Id="rId4" Type="http://schemas.openxmlformats.org/officeDocument/2006/relationships/image" Target="../media/image34.png" /><Relationship Id="rId5" Type="http://schemas.openxmlformats.org/officeDocument/2006/relationships/image" Target="../media/image35.png" /><Relationship Id="rId6" Type="http://schemas.openxmlformats.org/officeDocument/2006/relationships/image" Target="../media/image36.png" /><Relationship Id="rId7" Type="http://schemas.openxmlformats.org/officeDocument/2006/relationships/image" Target="../media/image37.png" /><Relationship Id="rId8" Type="http://schemas.openxmlformats.org/officeDocument/2006/relationships/image" Target="../media/image38.png" /><Relationship Id="rId9" Type="http://schemas.openxmlformats.org/officeDocument/2006/relationships/image" Target="../media/image39.png" /><Relationship Id="rId10" Type="http://schemas.openxmlformats.org/officeDocument/2006/relationships/image" Target="../media/image4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1.png" /><Relationship Id="rId3" Type="http://schemas.openxmlformats.org/officeDocument/2006/relationships/image" Target="../media/image42.png" /><Relationship Id="rId4" Type="http://schemas.openxmlformats.org/officeDocument/2006/relationships/image" Target="../media/image43.png" /><Relationship Id="rId5" Type="http://schemas.openxmlformats.org/officeDocument/2006/relationships/image" Target="../media/image44.png" /><Relationship Id="rId6" Type="http://schemas.openxmlformats.org/officeDocument/2006/relationships/image" Target="../media/image45.png" /><Relationship Id="rId7" Type="http://schemas.openxmlformats.org/officeDocument/2006/relationships/image" Target="../media/image4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7.png" /><Relationship Id="rId3" Type="http://schemas.openxmlformats.org/officeDocument/2006/relationships/image" Target="../media/image48.png" /><Relationship Id="rId4" Type="http://schemas.openxmlformats.org/officeDocument/2006/relationships/image" Target="../media/image49.png" /><Relationship Id="rId5" Type="http://schemas.openxmlformats.org/officeDocument/2006/relationships/image" Target="../media/image5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41</xdr:row>
      <xdr:rowOff>161925</xdr:rowOff>
    </xdr:from>
    <xdr:ext cx="704850" cy="314325"/>
    <xdr:sp>
      <xdr:nvSpPr>
        <xdr:cNvPr id="1" name="AutoShape 1"/>
        <xdr:cNvSpPr>
          <a:spLocks/>
        </xdr:cNvSpPr>
      </xdr:nvSpPr>
      <xdr:spPr>
        <a:xfrm>
          <a:off x="133350" y="11144250"/>
          <a:ext cx="704850" cy="3143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入力例</a:t>
          </a:r>
        </a:p>
      </xdr:txBody>
    </xdr:sp>
    <xdr:clientData/>
  </xdr:oneCellAnchor>
  <xdr:twoCellAnchor>
    <xdr:from>
      <xdr:col>1</xdr:col>
      <xdr:colOff>0</xdr:colOff>
      <xdr:row>58</xdr:row>
      <xdr:rowOff>114300</xdr:rowOff>
    </xdr:from>
    <xdr:to>
      <xdr:col>1</xdr:col>
      <xdr:colOff>238125</xdr:colOff>
      <xdr:row>77</xdr:row>
      <xdr:rowOff>247650</xdr:rowOff>
    </xdr:to>
    <xdr:sp>
      <xdr:nvSpPr>
        <xdr:cNvPr id="2" name="AutoShape 3"/>
        <xdr:cNvSpPr>
          <a:spLocks/>
        </xdr:cNvSpPr>
      </xdr:nvSpPr>
      <xdr:spPr>
        <a:xfrm>
          <a:off x="266700" y="15716250"/>
          <a:ext cx="238125" cy="5200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95250</xdr:rowOff>
    </xdr:from>
    <xdr:to>
      <xdr:col>1</xdr:col>
      <xdr:colOff>257175</xdr:colOff>
      <xdr:row>35</xdr:row>
      <xdr:rowOff>228600</xdr:rowOff>
    </xdr:to>
    <xdr:sp>
      <xdr:nvSpPr>
        <xdr:cNvPr id="3" name="AutoShape 5"/>
        <xdr:cNvSpPr>
          <a:spLocks/>
        </xdr:cNvSpPr>
      </xdr:nvSpPr>
      <xdr:spPr>
        <a:xfrm>
          <a:off x="276225" y="4410075"/>
          <a:ext cx="247650" cy="5200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66</xdr:row>
      <xdr:rowOff>0</xdr:rowOff>
    </xdr:from>
    <xdr:to>
      <xdr:col>4</xdr:col>
      <xdr:colOff>76200</xdr:colOff>
      <xdr:row>66</xdr:row>
      <xdr:rowOff>123825</xdr:rowOff>
    </xdr:to>
    <xdr:pic>
      <xdr:nvPicPr>
        <xdr:cNvPr id="1" name="Picture 100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3944600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2" name="Rectangle 1" descr="右上がり対角線"/>
        <xdr:cNvSpPr>
          <a:spLocks/>
        </xdr:cNvSpPr>
      </xdr:nvSpPr>
      <xdr:spPr>
        <a:xfrm>
          <a:off x="533400" y="1524000"/>
          <a:ext cx="1866900" cy="2095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0</xdr:colOff>
      <xdr:row>11</xdr:row>
      <xdr:rowOff>0</xdr:rowOff>
    </xdr:to>
    <xdr:sp>
      <xdr:nvSpPr>
        <xdr:cNvPr id="3" name="Rectangle 2" descr="れんが (斜め)"/>
        <xdr:cNvSpPr>
          <a:spLocks/>
        </xdr:cNvSpPr>
      </xdr:nvSpPr>
      <xdr:spPr>
        <a:xfrm>
          <a:off x="533400" y="1733550"/>
          <a:ext cx="1866900" cy="6286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9</xdr:col>
      <xdr:colOff>0</xdr:colOff>
      <xdr:row>12</xdr:row>
      <xdr:rowOff>0</xdr:rowOff>
    </xdr:to>
    <xdr:sp>
      <xdr:nvSpPr>
        <xdr:cNvPr id="4" name="Rectangle 3" descr="20%"/>
        <xdr:cNvSpPr>
          <a:spLocks/>
        </xdr:cNvSpPr>
      </xdr:nvSpPr>
      <xdr:spPr>
        <a:xfrm>
          <a:off x="533400" y="2362200"/>
          <a:ext cx="1866900" cy="2095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11</xdr:row>
      <xdr:rowOff>0</xdr:rowOff>
    </xdr:to>
    <xdr:sp>
      <xdr:nvSpPr>
        <xdr:cNvPr id="5" name="Line 4"/>
        <xdr:cNvSpPr>
          <a:spLocks/>
        </xdr:cNvSpPr>
      </xdr:nvSpPr>
      <xdr:spPr>
        <a:xfrm>
          <a:off x="266700" y="152400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19050</xdr:rowOff>
    </xdr:from>
    <xdr:to>
      <xdr:col>7</xdr:col>
      <xdr:colOff>161925</xdr:colOff>
      <xdr:row>9</xdr:row>
      <xdr:rowOff>200025</xdr:rowOff>
    </xdr:to>
    <xdr:sp>
      <xdr:nvSpPr>
        <xdr:cNvPr id="6" name="Rectangle 10"/>
        <xdr:cNvSpPr>
          <a:spLocks/>
        </xdr:cNvSpPr>
      </xdr:nvSpPr>
      <xdr:spPr>
        <a:xfrm>
          <a:off x="1628775" y="19621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路盤</a:t>
          </a:r>
        </a:p>
      </xdr:txBody>
    </xdr:sp>
    <xdr:clientData/>
  </xdr:twoCellAnchor>
  <xdr:twoCellAnchor>
    <xdr:from>
      <xdr:col>6</xdr:col>
      <xdr:colOff>66675</xdr:colOff>
      <xdr:row>11</xdr:row>
      <xdr:rowOff>19050</xdr:rowOff>
    </xdr:from>
    <xdr:to>
      <xdr:col>7</xdr:col>
      <xdr:colOff>28575</xdr:colOff>
      <xdr:row>11</xdr:row>
      <xdr:rowOff>200025</xdr:rowOff>
    </xdr:to>
    <xdr:sp>
      <xdr:nvSpPr>
        <xdr:cNvPr id="7" name="Rectangle 12"/>
        <xdr:cNvSpPr>
          <a:spLocks/>
        </xdr:cNvSpPr>
      </xdr:nvSpPr>
      <xdr:spPr>
        <a:xfrm>
          <a:off x="1666875" y="2381250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0</xdr:col>
      <xdr:colOff>142875</xdr:colOff>
      <xdr:row>7</xdr:row>
      <xdr:rowOff>0</xdr:rowOff>
    </xdr:from>
    <xdr:to>
      <xdr:col>2</xdr:col>
      <xdr:colOff>9525</xdr:colOff>
      <xdr:row>7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142875" y="1524000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11</xdr:row>
      <xdr:rowOff>0</xdr:rowOff>
    </xdr:from>
    <xdr:to>
      <xdr:col>1</xdr:col>
      <xdr:colOff>238125</xdr:colOff>
      <xdr:row>11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47650" y="236220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8</xdr:col>
      <xdr:colOff>209550</xdr:colOff>
      <xdr:row>7</xdr:row>
      <xdr:rowOff>104775</xdr:rowOff>
    </xdr:to>
    <xdr:sp>
      <xdr:nvSpPr>
        <xdr:cNvPr id="10" name="Freeform 20"/>
        <xdr:cNvSpPr>
          <a:spLocks/>
        </xdr:cNvSpPr>
      </xdr:nvSpPr>
      <xdr:spPr>
        <a:xfrm>
          <a:off x="1066800" y="1314450"/>
          <a:ext cx="1276350" cy="314325"/>
        </a:xfrm>
        <a:custGeom>
          <a:pathLst>
            <a:path h="33" w="105">
              <a:moveTo>
                <a:pt x="105" y="0"/>
              </a:moveTo>
              <a:lnTo>
                <a:pt x="0" y="0"/>
              </a:lnTo>
              <a:lnTo>
                <a:pt x="0" y="33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22</xdr:col>
      <xdr:colOff>0</xdr:colOff>
      <xdr:row>9</xdr:row>
      <xdr:rowOff>0</xdr:rowOff>
    </xdr:to>
    <xdr:sp>
      <xdr:nvSpPr>
        <xdr:cNvPr id="11" name="Rectangle 21" descr="20%"/>
        <xdr:cNvSpPr>
          <a:spLocks/>
        </xdr:cNvSpPr>
      </xdr:nvSpPr>
      <xdr:spPr>
        <a:xfrm>
          <a:off x="4000500" y="1733550"/>
          <a:ext cx="1866900" cy="2095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22</xdr:col>
      <xdr:colOff>0</xdr:colOff>
      <xdr:row>8</xdr:row>
      <xdr:rowOff>0</xdr:rowOff>
    </xdr:to>
    <xdr:sp>
      <xdr:nvSpPr>
        <xdr:cNvPr id="12" name="Rectangle 22" descr="格子 (大)"/>
        <xdr:cNvSpPr>
          <a:spLocks/>
        </xdr:cNvSpPr>
      </xdr:nvSpPr>
      <xdr:spPr>
        <a:xfrm>
          <a:off x="4000500" y="1524000"/>
          <a:ext cx="1866900" cy="2095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22</xdr:col>
      <xdr:colOff>0</xdr:colOff>
      <xdr:row>12</xdr:row>
      <xdr:rowOff>0</xdr:rowOff>
    </xdr:to>
    <xdr:sp>
      <xdr:nvSpPr>
        <xdr:cNvPr id="13" name="Rectangle 23" descr="れんが (斜め)"/>
        <xdr:cNvSpPr>
          <a:spLocks/>
        </xdr:cNvSpPr>
      </xdr:nvSpPr>
      <xdr:spPr>
        <a:xfrm>
          <a:off x="4000500" y="1943100"/>
          <a:ext cx="1866900" cy="62865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22</xdr:col>
      <xdr:colOff>0</xdr:colOff>
      <xdr:row>13</xdr:row>
      <xdr:rowOff>0</xdr:rowOff>
    </xdr:to>
    <xdr:sp>
      <xdr:nvSpPr>
        <xdr:cNvPr id="14" name="Rectangle 24" descr="20%"/>
        <xdr:cNvSpPr>
          <a:spLocks/>
        </xdr:cNvSpPr>
      </xdr:nvSpPr>
      <xdr:spPr>
        <a:xfrm>
          <a:off x="4000500" y="2571750"/>
          <a:ext cx="1866900" cy="20955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12</xdr:row>
      <xdr:rowOff>0</xdr:rowOff>
    </xdr:to>
    <xdr:sp>
      <xdr:nvSpPr>
        <xdr:cNvPr id="15" name="Line 25"/>
        <xdr:cNvSpPr>
          <a:spLocks/>
        </xdr:cNvSpPr>
      </xdr:nvSpPr>
      <xdr:spPr>
        <a:xfrm>
          <a:off x="3733800" y="15240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10</xdr:row>
      <xdr:rowOff>0</xdr:rowOff>
    </xdr:from>
    <xdr:to>
      <xdr:col>21</xdr:col>
      <xdr:colOff>0</xdr:colOff>
      <xdr:row>10</xdr:row>
      <xdr:rowOff>180975</xdr:rowOff>
    </xdr:to>
    <xdr:sp>
      <xdr:nvSpPr>
        <xdr:cNvPr id="16" name="Rectangle 26"/>
        <xdr:cNvSpPr>
          <a:spLocks/>
        </xdr:cNvSpPr>
      </xdr:nvSpPr>
      <xdr:spPr>
        <a:xfrm>
          <a:off x="5200650" y="21526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路盤</a:t>
          </a:r>
        </a:p>
      </xdr:txBody>
    </xdr:sp>
    <xdr:clientData/>
  </xdr:twoCellAnchor>
  <xdr:twoCellAnchor>
    <xdr:from>
      <xdr:col>19</xdr:col>
      <xdr:colOff>152400</xdr:colOff>
      <xdr:row>8</xdr:row>
      <xdr:rowOff>9525</xdr:rowOff>
    </xdr:from>
    <xdr:to>
      <xdr:col>20</xdr:col>
      <xdr:colOff>114300</xdr:colOff>
      <xdr:row>8</xdr:row>
      <xdr:rowOff>190500</xdr:rowOff>
    </xdr:to>
    <xdr:sp>
      <xdr:nvSpPr>
        <xdr:cNvPr id="17" name="Rectangle 27"/>
        <xdr:cNvSpPr>
          <a:spLocks/>
        </xdr:cNvSpPr>
      </xdr:nvSpPr>
      <xdr:spPr>
        <a:xfrm>
          <a:off x="5219700" y="174307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19</xdr:col>
      <xdr:colOff>161925</xdr:colOff>
      <xdr:row>12</xdr:row>
      <xdr:rowOff>9525</xdr:rowOff>
    </xdr:from>
    <xdr:to>
      <xdr:col>20</xdr:col>
      <xdr:colOff>123825</xdr:colOff>
      <xdr:row>12</xdr:row>
      <xdr:rowOff>190500</xdr:rowOff>
    </xdr:to>
    <xdr:sp>
      <xdr:nvSpPr>
        <xdr:cNvPr id="18" name="Rectangle 28"/>
        <xdr:cNvSpPr>
          <a:spLocks/>
        </xdr:cNvSpPr>
      </xdr:nvSpPr>
      <xdr:spPr>
        <a:xfrm>
          <a:off x="5229225" y="258127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13</xdr:col>
      <xdr:colOff>228600</xdr:colOff>
      <xdr:row>12</xdr:row>
      <xdr:rowOff>0</xdr:rowOff>
    </xdr:from>
    <xdr:to>
      <xdr:col>14</xdr:col>
      <xdr:colOff>219075</xdr:colOff>
      <xdr:row>12</xdr:row>
      <xdr:rowOff>0</xdr:rowOff>
    </xdr:to>
    <xdr:sp>
      <xdr:nvSpPr>
        <xdr:cNvPr id="19" name="Line 30"/>
        <xdr:cNvSpPr>
          <a:spLocks/>
        </xdr:cNvSpPr>
      </xdr:nvSpPr>
      <xdr:spPr>
        <a:xfrm flipV="1">
          <a:off x="3695700" y="257175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0" name="Line 31"/>
        <xdr:cNvSpPr>
          <a:spLocks/>
        </xdr:cNvSpPr>
      </xdr:nvSpPr>
      <xdr:spPr>
        <a:xfrm flipV="1">
          <a:off x="3695700" y="1524000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7</xdr:row>
      <xdr:rowOff>0</xdr:rowOff>
    </xdr:from>
    <xdr:to>
      <xdr:col>10</xdr:col>
      <xdr:colOff>142875</xdr:colOff>
      <xdr:row>7</xdr:row>
      <xdr:rowOff>0</xdr:rowOff>
    </xdr:to>
    <xdr:sp>
      <xdr:nvSpPr>
        <xdr:cNvPr id="21" name="Line 32"/>
        <xdr:cNvSpPr>
          <a:spLocks/>
        </xdr:cNvSpPr>
      </xdr:nvSpPr>
      <xdr:spPr>
        <a:xfrm flipV="1">
          <a:off x="2381250" y="1524000"/>
          <a:ext cx="428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8</xdr:row>
      <xdr:rowOff>0</xdr:rowOff>
    </xdr:from>
    <xdr:to>
      <xdr:col>10</xdr:col>
      <xdr:colOff>38100</xdr:colOff>
      <xdr:row>8</xdr:row>
      <xdr:rowOff>0</xdr:rowOff>
    </xdr:to>
    <xdr:sp>
      <xdr:nvSpPr>
        <xdr:cNvPr id="22" name="Line 33"/>
        <xdr:cNvSpPr>
          <a:spLocks/>
        </xdr:cNvSpPr>
      </xdr:nvSpPr>
      <xdr:spPr>
        <a:xfrm flipV="1">
          <a:off x="2447925" y="173355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0</xdr:rowOff>
    </xdr:from>
    <xdr:to>
      <xdr:col>10</xdr:col>
      <xdr:colOff>47625</xdr:colOff>
      <xdr:row>11</xdr:row>
      <xdr:rowOff>0</xdr:rowOff>
    </xdr:to>
    <xdr:sp>
      <xdr:nvSpPr>
        <xdr:cNvPr id="23" name="Line 34"/>
        <xdr:cNvSpPr>
          <a:spLocks/>
        </xdr:cNvSpPr>
      </xdr:nvSpPr>
      <xdr:spPr>
        <a:xfrm flipV="1">
          <a:off x="2457450" y="236220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257175</xdr:colOff>
      <xdr:row>7</xdr:row>
      <xdr:rowOff>0</xdr:rowOff>
    </xdr:from>
    <xdr:to>
      <xdr:col>24</xdr:col>
      <xdr:colOff>38100</xdr:colOff>
      <xdr:row>7</xdr:row>
      <xdr:rowOff>0</xdr:rowOff>
    </xdr:to>
    <xdr:sp>
      <xdr:nvSpPr>
        <xdr:cNvPr id="24" name="Line 35"/>
        <xdr:cNvSpPr>
          <a:spLocks/>
        </xdr:cNvSpPr>
      </xdr:nvSpPr>
      <xdr:spPr>
        <a:xfrm flipV="1">
          <a:off x="5857875" y="1524000"/>
          <a:ext cx="581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12</xdr:row>
      <xdr:rowOff>0</xdr:rowOff>
    </xdr:from>
    <xdr:to>
      <xdr:col>24</xdr:col>
      <xdr:colOff>38100</xdr:colOff>
      <xdr:row>12</xdr:row>
      <xdr:rowOff>0</xdr:rowOff>
    </xdr:to>
    <xdr:sp>
      <xdr:nvSpPr>
        <xdr:cNvPr id="25" name="Line 36"/>
        <xdr:cNvSpPr>
          <a:spLocks/>
        </xdr:cNvSpPr>
      </xdr:nvSpPr>
      <xdr:spPr>
        <a:xfrm flipV="1">
          <a:off x="5943600" y="25717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8</xdr:row>
      <xdr:rowOff>0</xdr:rowOff>
    </xdr:from>
    <xdr:to>
      <xdr:col>24</xdr:col>
      <xdr:colOff>38100</xdr:colOff>
      <xdr:row>8</xdr:row>
      <xdr:rowOff>0</xdr:rowOff>
    </xdr:to>
    <xdr:sp>
      <xdr:nvSpPr>
        <xdr:cNvPr id="26" name="Line 37"/>
        <xdr:cNvSpPr>
          <a:spLocks/>
        </xdr:cNvSpPr>
      </xdr:nvSpPr>
      <xdr:spPr>
        <a:xfrm flipV="1">
          <a:off x="5934075" y="173355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8</xdr:row>
      <xdr:rowOff>0</xdr:rowOff>
    </xdr:to>
    <xdr:sp>
      <xdr:nvSpPr>
        <xdr:cNvPr id="27" name="Line 38"/>
        <xdr:cNvSpPr>
          <a:spLocks/>
        </xdr:cNvSpPr>
      </xdr:nvSpPr>
      <xdr:spPr>
        <a:xfrm>
          <a:off x="2667000" y="152400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11</xdr:row>
      <xdr:rowOff>0</xdr:rowOff>
    </xdr:to>
    <xdr:sp>
      <xdr:nvSpPr>
        <xdr:cNvPr id="28" name="Line 39"/>
        <xdr:cNvSpPr>
          <a:spLocks/>
        </xdr:cNvSpPr>
      </xdr:nvSpPr>
      <xdr:spPr>
        <a:xfrm>
          <a:off x="2667000" y="1733550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0</xdr:rowOff>
    </xdr:from>
    <xdr:to>
      <xdr:col>24</xdr:col>
      <xdr:colOff>0</xdr:colOff>
      <xdr:row>8</xdr:row>
      <xdr:rowOff>9525</xdr:rowOff>
    </xdr:to>
    <xdr:sp>
      <xdr:nvSpPr>
        <xdr:cNvPr id="29" name="Line 40"/>
        <xdr:cNvSpPr>
          <a:spLocks/>
        </xdr:cNvSpPr>
      </xdr:nvSpPr>
      <xdr:spPr>
        <a:xfrm>
          <a:off x="6400800" y="152400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24</xdr:col>
      <xdr:colOff>0</xdr:colOff>
      <xdr:row>12</xdr:row>
      <xdr:rowOff>0</xdr:rowOff>
    </xdr:to>
    <xdr:sp>
      <xdr:nvSpPr>
        <xdr:cNvPr id="30" name="Line 41"/>
        <xdr:cNvSpPr>
          <a:spLocks/>
        </xdr:cNvSpPr>
      </xdr:nvSpPr>
      <xdr:spPr>
        <a:xfrm>
          <a:off x="6400800" y="173355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23</xdr:col>
      <xdr:colOff>0</xdr:colOff>
      <xdr:row>7</xdr:row>
      <xdr:rowOff>104775</xdr:rowOff>
    </xdr:to>
    <xdr:sp>
      <xdr:nvSpPr>
        <xdr:cNvPr id="31" name="Freeform 42"/>
        <xdr:cNvSpPr>
          <a:spLocks/>
        </xdr:cNvSpPr>
      </xdr:nvSpPr>
      <xdr:spPr>
        <a:xfrm>
          <a:off x="5067300" y="1314450"/>
          <a:ext cx="1066800" cy="314325"/>
        </a:xfrm>
        <a:custGeom>
          <a:pathLst>
            <a:path h="33" w="105">
              <a:moveTo>
                <a:pt x="105" y="0"/>
              </a:moveTo>
              <a:lnTo>
                <a:pt x="0" y="0"/>
              </a:lnTo>
              <a:lnTo>
                <a:pt x="0" y="33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12</xdr:row>
      <xdr:rowOff>0</xdr:rowOff>
    </xdr:from>
    <xdr:to>
      <xdr:col>10</xdr:col>
      <xdr:colOff>57150</xdr:colOff>
      <xdr:row>12</xdr:row>
      <xdr:rowOff>0</xdr:rowOff>
    </xdr:to>
    <xdr:sp>
      <xdr:nvSpPr>
        <xdr:cNvPr id="32" name="Line 43"/>
        <xdr:cNvSpPr>
          <a:spLocks/>
        </xdr:cNvSpPr>
      </xdr:nvSpPr>
      <xdr:spPr>
        <a:xfrm flipV="1">
          <a:off x="2466975" y="257175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12</xdr:row>
      <xdr:rowOff>0</xdr:rowOff>
    </xdr:to>
    <xdr:sp>
      <xdr:nvSpPr>
        <xdr:cNvPr id="33" name="Line 44"/>
        <xdr:cNvSpPr>
          <a:spLocks/>
        </xdr:cNvSpPr>
      </xdr:nvSpPr>
      <xdr:spPr>
        <a:xfrm>
          <a:off x="2667000" y="236220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13</xdr:row>
      <xdr:rowOff>0</xdr:rowOff>
    </xdr:from>
    <xdr:to>
      <xdr:col>24</xdr:col>
      <xdr:colOff>57150</xdr:colOff>
      <xdr:row>13</xdr:row>
      <xdr:rowOff>0</xdr:rowOff>
    </xdr:to>
    <xdr:sp>
      <xdr:nvSpPr>
        <xdr:cNvPr id="34" name="Line 46"/>
        <xdr:cNvSpPr>
          <a:spLocks/>
        </xdr:cNvSpPr>
      </xdr:nvSpPr>
      <xdr:spPr>
        <a:xfrm flipV="1">
          <a:off x="5962650" y="27813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0</xdr:colOff>
      <xdr:row>13</xdr:row>
      <xdr:rowOff>0</xdr:rowOff>
    </xdr:to>
    <xdr:sp>
      <xdr:nvSpPr>
        <xdr:cNvPr id="35" name="Line 47"/>
        <xdr:cNvSpPr>
          <a:spLocks/>
        </xdr:cNvSpPr>
      </xdr:nvSpPr>
      <xdr:spPr>
        <a:xfrm>
          <a:off x="6400800" y="257175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247650</xdr:colOff>
      <xdr:row>8</xdr:row>
      <xdr:rowOff>190500</xdr:rowOff>
    </xdr:to>
    <xdr:sp>
      <xdr:nvSpPr>
        <xdr:cNvPr id="36" name="Freeform 52"/>
        <xdr:cNvSpPr>
          <a:spLocks/>
        </xdr:cNvSpPr>
      </xdr:nvSpPr>
      <xdr:spPr>
        <a:xfrm>
          <a:off x="4267200" y="1314450"/>
          <a:ext cx="514350" cy="609600"/>
        </a:xfrm>
        <a:custGeom>
          <a:pathLst>
            <a:path h="33" w="105">
              <a:moveTo>
                <a:pt x="105" y="0"/>
              </a:moveTo>
              <a:lnTo>
                <a:pt x="0" y="0"/>
              </a:lnTo>
              <a:lnTo>
                <a:pt x="0" y="33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9</xdr:row>
      <xdr:rowOff>0</xdr:rowOff>
    </xdr:from>
    <xdr:to>
      <xdr:col>23</xdr:col>
      <xdr:colOff>47625</xdr:colOff>
      <xdr:row>9</xdr:row>
      <xdr:rowOff>0</xdr:rowOff>
    </xdr:to>
    <xdr:sp>
      <xdr:nvSpPr>
        <xdr:cNvPr id="37" name="Line 53"/>
        <xdr:cNvSpPr>
          <a:spLocks/>
        </xdr:cNvSpPr>
      </xdr:nvSpPr>
      <xdr:spPr>
        <a:xfrm flipV="1">
          <a:off x="5934075" y="19431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0</xdr:rowOff>
    </xdr:from>
    <xdr:to>
      <xdr:col>23</xdr:col>
      <xdr:colOff>0</xdr:colOff>
      <xdr:row>9</xdr:row>
      <xdr:rowOff>0</xdr:rowOff>
    </xdr:to>
    <xdr:sp>
      <xdr:nvSpPr>
        <xdr:cNvPr id="38" name="Line 54"/>
        <xdr:cNvSpPr>
          <a:spLocks/>
        </xdr:cNvSpPr>
      </xdr:nvSpPr>
      <xdr:spPr>
        <a:xfrm>
          <a:off x="6134100" y="173355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12</xdr:row>
      <xdr:rowOff>0</xdr:rowOff>
    </xdr:to>
    <xdr:sp>
      <xdr:nvSpPr>
        <xdr:cNvPr id="39" name="Line 55"/>
        <xdr:cNvSpPr>
          <a:spLocks/>
        </xdr:cNvSpPr>
      </xdr:nvSpPr>
      <xdr:spPr>
        <a:xfrm>
          <a:off x="6134100" y="1943100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40" name="Rectangle 56" descr="右上がり対角線"/>
        <xdr:cNvSpPr>
          <a:spLocks/>
        </xdr:cNvSpPr>
      </xdr:nvSpPr>
      <xdr:spPr>
        <a:xfrm>
          <a:off x="533400" y="12896850"/>
          <a:ext cx="1866900" cy="20955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9</xdr:col>
      <xdr:colOff>0</xdr:colOff>
      <xdr:row>65</xdr:row>
      <xdr:rowOff>0</xdr:rowOff>
    </xdr:to>
    <xdr:sp>
      <xdr:nvSpPr>
        <xdr:cNvPr id="41" name="Rectangle 57" descr="れんが (斜め)"/>
        <xdr:cNvSpPr>
          <a:spLocks/>
        </xdr:cNvSpPr>
      </xdr:nvSpPr>
      <xdr:spPr>
        <a:xfrm>
          <a:off x="533400" y="13106400"/>
          <a:ext cx="1866900" cy="62865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9</xdr:col>
      <xdr:colOff>0</xdr:colOff>
      <xdr:row>66</xdr:row>
      <xdr:rowOff>0</xdr:rowOff>
    </xdr:to>
    <xdr:sp>
      <xdr:nvSpPr>
        <xdr:cNvPr id="42" name="Rectangle 58" descr="20%"/>
        <xdr:cNvSpPr>
          <a:spLocks/>
        </xdr:cNvSpPr>
      </xdr:nvSpPr>
      <xdr:spPr>
        <a:xfrm>
          <a:off x="533400" y="13735050"/>
          <a:ext cx="1866900" cy="20955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65</xdr:row>
      <xdr:rowOff>0</xdr:rowOff>
    </xdr:to>
    <xdr:sp>
      <xdr:nvSpPr>
        <xdr:cNvPr id="43" name="Line 59"/>
        <xdr:cNvSpPr>
          <a:spLocks/>
        </xdr:cNvSpPr>
      </xdr:nvSpPr>
      <xdr:spPr>
        <a:xfrm>
          <a:off x="266700" y="1289685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63</xdr:row>
      <xdr:rowOff>19050</xdr:rowOff>
    </xdr:from>
    <xdr:to>
      <xdr:col>7</xdr:col>
      <xdr:colOff>161925</xdr:colOff>
      <xdr:row>63</xdr:row>
      <xdr:rowOff>200025</xdr:rowOff>
    </xdr:to>
    <xdr:sp>
      <xdr:nvSpPr>
        <xdr:cNvPr id="44" name="Rectangle 60"/>
        <xdr:cNvSpPr>
          <a:spLocks/>
        </xdr:cNvSpPr>
      </xdr:nvSpPr>
      <xdr:spPr>
        <a:xfrm>
          <a:off x="1628775" y="1333500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路盤</a:t>
          </a:r>
        </a:p>
      </xdr:txBody>
    </xdr:sp>
    <xdr:clientData/>
  </xdr:twoCellAnchor>
  <xdr:twoCellAnchor>
    <xdr:from>
      <xdr:col>6</xdr:col>
      <xdr:colOff>66675</xdr:colOff>
      <xdr:row>65</xdr:row>
      <xdr:rowOff>19050</xdr:rowOff>
    </xdr:from>
    <xdr:to>
      <xdr:col>7</xdr:col>
      <xdr:colOff>28575</xdr:colOff>
      <xdr:row>65</xdr:row>
      <xdr:rowOff>200025</xdr:rowOff>
    </xdr:to>
    <xdr:sp>
      <xdr:nvSpPr>
        <xdr:cNvPr id="45" name="Rectangle 61"/>
        <xdr:cNvSpPr>
          <a:spLocks/>
        </xdr:cNvSpPr>
      </xdr:nvSpPr>
      <xdr:spPr>
        <a:xfrm>
          <a:off x="1666875" y="13754100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0</xdr:col>
      <xdr:colOff>142875</xdr:colOff>
      <xdr:row>61</xdr:row>
      <xdr:rowOff>0</xdr:rowOff>
    </xdr:from>
    <xdr:to>
      <xdr:col>1</xdr:col>
      <xdr:colOff>257175</xdr:colOff>
      <xdr:row>61</xdr:row>
      <xdr:rowOff>0</xdr:rowOff>
    </xdr:to>
    <xdr:sp>
      <xdr:nvSpPr>
        <xdr:cNvPr id="46" name="Line 62"/>
        <xdr:cNvSpPr>
          <a:spLocks/>
        </xdr:cNvSpPr>
      </xdr:nvSpPr>
      <xdr:spPr>
        <a:xfrm flipV="1">
          <a:off x="142875" y="1289685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65</xdr:row>
      <xdr:rowOff>0</xdr:rowOff>
    </xdr:from>
    <xdr:to>
      <xdr:col>1</xdr:col>
      <xdr:colOff>238125</xdr:colOff>
      <xdr:row>65</xdr:row>
      <xdr:rowOff>0</xdr:rowOff>
    </xdr:to>
    <xdr:sp>
      <xdr:nvSpPr>
        <xdr:cNvPr id="47" name="Line 63"/>
        <xdr:cNvSpPr>
          <a:spLocks/>
        </xdr:cNvSpPr>
      </xdr:nvSpPr>
      <xdr:spPr>
        <a:xfrm flipV="1">
          <a:off x="247650" y="1373505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8</xdr:col>
      <xdr:colOff>209550</xdr:colOff>
      <xdr:row>61</xdr:row>
      <xdr:rowOff>104775</xdr:rowOff>
    </xdr:to>
    <xdr:sp>
      <xdr:nvSpPr>
        <xdr:cNvPr id="48" name="Freeform 64"/>
        <xdr:cNvSpPr>
          <a:spLocks/>
        </xdr:cNvSpPr>
      </xdr:nvSpPr>
      <xdr:spPr>
        <a:xfrm>
          <a:off x="1066800" y="12687300"/>
          <a:ext cx="1276350" cy="314325"/>
        </a:xfrm>
        <a:custGeom>
          <a:pathLst>
            <a:path h="33" w="105">
              <a:moveTo>
                <a:pt x="105" y="0"/>
              </a:moveTo>
              <a:lnTo>
                <a:pt x="0" y="0"/>
              </a:lnTo>
              <a:lnTo>
                <a:pt x="0" y="33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200025</xdr:rowOff>
    </xdr:from>
    <xdr:to>
      <xdr:col>22</xdr:col>
      <xdr:colOff>0</xdr:colOff>
      <xdr:row>63</xdr:row>
      <xdr:rowOff>9525</xdr:rowOff>
    </xdr:to>
    <xdr:sp>
      <xdr:nvSpPr>
        <xdr:cNvPr id="49" name="Rectangle 65" descr="20%"/>
        <xdr:cNvSpPr>
          <a:spLocks/>
        </xdr:cNvSpPr>
      </xdr:nvSpPr>
      <xdr:spPr>
        <a:xfrm>
          <a:off x="4000500" y="13096875"/>
          <a:ext cx="1866900" cy="2286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22</xdr:col>
      <xdr:colOff>0</xdr:colOff>
      <xdr:row>62</xdr:row>
      <xdr:rowOff>0</xdr:rowOff>
    </xdr:to>
    <xdr:sp>
      <xdr:nvSpPr>
        <xdr:cNvPr id="50" name="Rectangle 66" descr="格子 (大)"/>
        <xdr:cNvSpPr>
          <a:spLocks/>
        </xdr:cNvSpPr>
      </xdr:nvSpPr>
      <xdr:spPr>
        <a:xfrm>
          <a:off x="4000500" y="12896850"/>
          <a:ext cx="1866900" cy="2095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9525</xdr:rowOff>
    </xdr:from>
    <xdr:to>
      <xdr:col>22</xdr:col>
      <xdr:colOff>0</xdr:colOff>
      <xdr:row>66</xdr:row>
      <xdr:rowOff>0</xdr:rowOff>
    </xdr:to>
    <xdr:sp>
      <xdr:nvSpPr>
        <xdr:cNvPr id="51" name="Rectangle 67" descr="れんが (斜め)"/>
        <xdr:cNvSpPr>
          <a:spLocks/>
        </xdr:cNvSpPr>
      </xdr:nvSpPr>
      <xdr:spPr>
        <a:xfrm>
          <a:off x="4000500" y="13325475"/>
          <a:ext cx="1866900" cy="619125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22</xdr:col>
      <xdr:colOff>0</xdr:colOff>
      <xdr:row>67</xdr:row>
      <xdr:rowOff>0</xdr:rowOff>
    </xdr:to>
    <xdr:sp>
      <xdr:nvSpPr>
        <xdr:cNvPr id="52" name="Rectangle 68" descr="20%"/>
        <xdr:cNvSpPr>
          <a:spLocks/>
        </xdr:cNvSpPr>
      </xdr:nvSpPr>
      <xdr:spPr>
        <a:xfrm>
          <a:off x="4000500" y="13944600"/>
          <a:ext cx="1866900" cy="20955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0</xdr:colOff>
      <xdr:row>66</xdr:row>
      <xdr:rowOff>0</xdr:rowOff>
    </xdr:to>
    <xdr:sp>
      <xdr:nvSpPr>
        <xdr:cNvPr id="53" name="Line 69"/>
        <xdr:cNvSpPr>
          <a:spLocks/>
        </xdr:cNvSpPr>
      </xdr:nvSpPr>
      <xdr:spPr>
        <a:xfrm>
          <a:off x="3733800" y="128968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64</xdr:row>
      <xdr:rowOff>0</xdr:rowOff>
    </xdr:from>
    <xdr:to>
      <xdr:col>21</xdr:col>
      <xdr:colOff>0</xdr:colOff>
      <xdr:row>64</xdr:row>
      <xdr:rowOff>180975</xdr:rowOff>
    </xdr:to>
    <xdr:sp>
      <xdr:nvSpPr>
        <xdr:cNvPr id="54" name="Rectangle 70"/>
        <xdr:cNvSpPr>
          <a:spLocks/>
        </xdr:cNvSpPr>
      </xdr:nvSpPr>
      <xdr:spPr>
        <a:xfrm>
          <a:off x="5200650" y="1352550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路盤</a:t>
          </a:r>
        </a:p>
      </xdr:txBody>
    </xdr:sp>
    <xdr:clientData/>
  </xdr:twoCellAnchor>
  <xdr:twoCellAnchor>
    <xdr:from>
      <xdr:col>19</xdr:col>
      <xdr:colOff>152400</xdr:colOff>
      <xdr:row>62</xdr:row>
      <xdr:rowOff>9525</xdr:rowOff>
    </xdr:from>
    <xdr:to>
      <xdr:col>20</xdr:col>
      <xdr:colOff>114300</xdr:colOff>
      <xdr:row>62</xdr:row>
      <xdr:rowOff>190500</xdr:rowOff>
    </xdr:to>
    <xdr:sp>
      <xdr:nvSpPr>
        <xdr:cNvPr id="55" name="Rectangle 71"/>
        <xdr:cNvSpPr>
          <a:spLocks/>
        </xdr:cNvSpPr>
      </xdr:nvSpPr>
      <xdr:spPr>
        <a:xfrm>
          <a:off x="5219700" y="1311592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19</xdr:col>
      <xdr:colOff>161925</xdr:colOff>
      <xdr:row>66</xdr:row>
      <xdr:rowOff>9525</xdr:rowOff>
    </xdr:from>
    <xdr:to>
      <xdr:col>20</xdr:col>
      <xdr:colOff>123825</xdr:colOff>
      <xdr:row>66</xdr:row>
      <xdr:rowOff>190500</xdr:rowOff>
    </xdr:to>
    <xdr:sp>
      <xdr:nvSpPr>
        <xdr:cNvPr id="56" name="Rectangle 72"/>
        <xdr:cNvSpPr>
          <a:spLocks/>
        </xdr:cNvSpPr>
      </xdr:nvSpPr>
      <xdr:spPr>
        <a:xfrm>
          <a:off x="5229225" y="1395412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13</xdr:col>
      <xdr:colOff>228600</xdr:colOff>
      <xdr:row>66</xdr:row>
      <xdr:rowOff>0</xdr:rowOff>
    </xdr:from>
    <xdr:to>
      <xdr:col>14</xdr:col>
      <xdr:colOff>219075</xdr:colOff>
      <xdr:row>66</xdr:row>
      <xdr:rowOff>0</xdr:rowOff>
    </xdr:to>
    <xdr:sp>
      <xdr:nvSpPr>
        <xdr:cNvPr id="57" name="Line 73"/>
        <xdr:cNvSpPr>
          <a:spLocks/>
        </xdr:cNvSpPr>
      </xdr:nvSpPr>
      <xdr:spPr>
        <a:xfrm flipV="1">
          <a:off x="3695700" y="1394460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61</xdr:row>
      <xdr:rowOff>0</xdr:rowOff>
    </xdr:from>
    <xdr:to>
      <xdr:col>15</xdr:col>
      <xdr:colOff>9525</xdr:colOff>
      <xdr:row>61</xdr:row>
      <xdr:rowOff>0</xdr:rowOff>
    </xdr:to>
    <xdr:sp>
      <xdr:nvSpPr>
        <xdr:cNvPr id="58" name="Line 74"/>
        <xdr:cNvSpPr>
          <a:spLocks/>
        </xdr:cNvSpPr>
      </xdr:nvSpPr>
      <xdr:spPr>
        <a:xfrm flipV="1">
          <a:off x="3590925" y="1289685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10</xdr:col>
      <xdr:colOff>180975</xdr:colOff>
      <xdr:row>61</xdr:row>
      <xdr:rowOff>0</xdr:rowOff>
    </xdr:to>
    <xdr:sp>
      <xdr:nvSpPr>
        <xdr:cNvPr id="59" name="Line 75"/>
        <xdr:cNvSpPr>
          <a:spLocks/>
        </xdr:cNvSpPr>
      </xdr:nvSpPr>
      <xdr:spPr>
        <a:xfrm flipV="1">
          <a:off x="2400300" y="12896850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62</xdr:row>
      <xdr:rowOff>0</xdr:rowOff>
    </xdr:from>
    <xdr:to>
      <xdr:col>10</xdr:col>
      <xdr:colOff>38100</xdr:colOff>
      <xdr:row>62</xdr:row>
      <xdr:rowOff>0</xdr:rowOff>
    </xdr:to>
    <xdr:sp>
      <xdr:nvSpPr>
        <xdr:cNvPr id="60" name="Line 76"/>
        <xdr:cNvSpPr>
          <a:spLocks/>
        </xdr:cNvSpPr>
      </xdr:nvSpPr>
      <xdr:spPr>
        <a:xfrm flipV="1">
          <a:off x="2447925" y="1310640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65</xdr:row>
      <xdr:rowOff>0</xdr:rowOff>
    </xdr:from>
    <xdr:to>
      <xdr:col>10</xdr:col>
      <xdr:colOff>47625</xdr:colOff>
      <xdr:row>65</xdr:row>
      <xdr:rowOff>0</xdr:rowOff>
    </xdr:to>
    <xdr:sp>
      <xdr:nvSpPr>
        <xdr:cNvPr id="61" name="Line 77"/>
        <xdr:cNvSpPr>
          <a:spLocks/>
        </xdr:cNvSpPr>
      </xdr:nvSpPr>
      <xdr:spPr>
        <a:xfrm flipV="1">
          <a:off x="2457450" y="1373505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24</xdr:col>
      <xdr:colOff>190500</xdr:colOff>
      <xdr:row>61</xdr:row>
      <xdr:rowOff>0</xdr:rowOff>
    </xdr:to>
    <xdr:sp>
      <xdr:nvSpPr>
        <xdr:cNvPr id="62" name="Line 78"/>
        <xdr:cNvSpPr>
          <a:spLocks/>
        </xdr:cNvSpPr>
      </xdr:nvSpPr>
      <xdr:spPr>
        <a:xfrm flipV="1">
          <a:off x="5867400" y="128968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66</xdr:row>
      <xdr:rowOff>0</xdr:rowOff>
    </xdr:from>
    <xdr:to>
      <xdr:col>24</xdr:col>
      <xdr:colOff>38100</xdr:colOff>
      <xdr:row>66</xdr:row>
      <xdr:rowOff>0</xdr:rowOff>
    </xdr:to>
    <xdr:sp>
      <xdr:nvSpPr>
        <xdr:cNvPr id="63" name="Line 79"/>
        <xdr:cNvSpPr>
          <a:spLocks/>
        </xdr:cNvSpPr>
      </xdr:nvSpPr>
      <xdr:spPr>
        <a:xfrm flipV="1">
          <a:off x="5943600" y="139446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62</xdr:row>
      <xdr:rowOff>0</xdr:rowOff>
    </xdr:from>
    <xdr:to>
      <xdr:col>24</xdr:col>
      <xdr:colOff>38100</xdr:colOff>
      <xdr:row>62</xdr:row>
      <xdr:rowOff>0</xdr:rowOff>
    </xdr:to>
    <xdr:sp>
      <xdr:nvSpPr>
        <xdr:cNvPr id="64" name="Line 80"/>
        <xdr:cNvSpPr>
          <a:spLocks/>
        </xdr:cNvSpPr>
      </xdr:nvSpPr>
      <xdr:spPr>
        <a:xfrm flipV="1">
          <a:off x="5934075" y="1310640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0</xdr:colOff>
      <xdr:row>62</xdr:row>
      <xdr:rowOff>0</xdr:rowOff>
    </xdr:to>
    <xdr:sp>
      <xdr:nvSpPr>
        <xdr:cNvPr id="65" name="Line 81"/>
        <xdr:cNvSpPr>
          <a:spLocks/>
        </xdr:cNvSpPr>
      </xdr:nvSpPr>
      <xdr:spPr>
        <a:xfrm>
          <a:off x="2667000" y="1289685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0</xdr:colOff>
      <xdr:row>65</xdr:row>
      <xdr:rowOff>0</xdr:rowOff>
    </xdr:to>
    <xdr:sp>
      <xdr:nvSpPr>
        <xdr:cNvPr id="66" name="Line 82"/>
        <xdr:cNvSpPr>
          <a:spLocks/>
        </xdr:cNvSpPr>
      </xdr:nvSpPr>
      <xdr:spPr>
        <a:xfrm>
          <a:off x="2667000" y="13106400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61</xdr:row>
      <xdr:rowOff>0</xdr:rowOff>
    </xdr:from>
    <xdr:to>
      <xdr:col>24</xdr:col>
      <xdr:colOff>0</xdr:colOff>
      <xdr:row>62</xdr:row>
      <xdr:rowOff>9525</xdr:rowOff>
    </xdr:to>
    <xdr:sp>
      <xdr:nvSpPr>
        <xdr:cNvPr id="67" name="Line 83"/>
        <xdr:cNvSpPr>
          <a:spLocks/>
        </xdr:cNvSpPr>
      </xdr:nvSpPr>
      <xdr:spPr>
        <a:xfrm>
          <a:off x="6400800" y="128968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0</xdr:rowOff>
    </xdr:from>
    <xdr:to>
      <xdr:col>24</xdr:col>
      <xdr:colOff>0</xdr:colOff>
      <xdr:row>66</xdr:row>
      <xdr:rowOff>0</xdr:rowOff>
    </xdr:to>
    <xdr:sp>
      <xdr:nvSpPr>
        <xdr:cNvPr id="68" name="Line 84"/>
        <xdr:cNvSpPr>
          <a:spLocks/>
        </xdr:cNvSpPr>
      </xdr:nvSpPr>
      <xdr:spPr>
        <a:xfrm>
          <a:off x="6400800" y="1310640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23</xdr:col>
      <xdr:colOff>0</xdr:colOff>
      <xdr:row>61</xdr:row>
      <xdr:rowOff>104775</xdr:rowOff>
    </xdr:to>
    <xdr:sp>
      <xdr:nvSpPr>
        <xdr:cNvPr id="69" name="Freeform 85"/>
        <xdr:cNvSpPr>
          <a:spLocks/>
        </xdr:cNvSpPr>
      </xdr:nvSpPr>
      <xdr:spPr>
        <a:xfrm>
          <a:off x="5067300" y="12687300"/>
          <a:ext cx="1066800" cy="314325"/>
        </a:xfrm>
        <a:custGeom>
          <a:pathLst>
            <a:path h="33" w="105">
              <a:moveTo>
                <a:pt x="105" y="0"/>
              </a:moveTo>
              <a:lnTo>
                <a:pt x="0" y="0"/>
              </a:lnTo>
              <a:lnTo>
                <a:pt x="0" y="33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66</xdr:row>
      <xdr:rowOff>0</xdr:rowOff>
    </xdr:from>
    <xdr:to>
      <xdr:col>10</xdr:col>
      <xdr:colOff>57150</xdr:colOff>
      <xdr:row>66</xdr:row>
      <xdr:rowOff>0</xdr:rowOff>
    </xdr:to>
    <xdr:sp>
      <xdr:nvSpPr>
        <xdr:cNvPr id="70" name="Line 86"/>
        <xdr:cNvSpPr>
          <a:spLocks/>
        </xdr:cNvSpPr>
      </xdr:nvSpPr>
      <xdr:spPr>
        <a:xfrm flipV="1">
          <a:off x="2466975" y="1394460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65</xdr:row>
      <xdr:rowOff>0</xdr:rowOff>
    </xdr:from>
    <xdr:to>
      <xdr:col>10</xdr:col>
      <xdr:colOff>0</xdr:colOff>
      <xdr:row>66</xdr:row>
      <xdr:rowOff>0</xdr:rowOff>
    </xdr:to>
    <xdr:sp>
      <xdr:nvSpPr>
        <xdr:cNvPr id="71" name="Line 87"/>
        <xdr:cNvSpPr>
          <a:spLocks/>
        </xdr:cNvSpPr>
      </xdr:nvSpPr>
      <xdr:spPr>
        <a:xfrm>
          <a:off x="2667000" y="1373505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67</xdr:row>
      <xdr:rowOff>0</xdr:rowOff>
    </xdr:from>
    <xdr:to>
      <xdr:col>24</xdr:col>
      <xdr:colOff>57150</xdr:colOff>
      <xdr:row>67</xdr:row>
      <xdr:rowOff>0</xdr:rowOff>
    </xdr:to>
    <xdr:sp>
      <xdr:nvSpPr>
        <xdr:cNvPr id="72" name="Line 88"/>
        <xdr:cNvSpPr>
          <a:spLocks/>
        </xdr:cNvSpPr>
      </xdr:nvSpPr>
      <xdr:spPr>
        <a:xfrm flipV="1">
          <a:off x="5953125" y="1415415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66</xdr:row>
      <xdr:rowOff>0</xdr:rowOff>
    </xdr:from>
    <xdr:to>
      <xdr:col>24</xdr:col>
      <xdr:colOff>0</xdr:colOff>
      <xdr:row>67</xdr:row>
      <xdr:rowOff>0</xdr:rowOff>
    </xdr:to>
    <xdr:sp>
      <xdr:nvSpPr>
        <xdr:cNvPr id="73" name="Line 89"/>
        <xdr:cNvSpPr>
          <a:spLocks/>
        </xdr:cNvSpPr>
      </xdr:nvSpPr>
      <xdr:spPr>
        <a:xfrm>
          <a:off x="6400800" y="1394460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0</xdr:rowOff>
    </xdr:from>
    <xdr:to>
      <xdr:col>17</xdr:col>
      <xdr:colOff>247650</xdr:colOff>
      <xdr:row>62</xdr:row>
      <xdr:rowOff>190500</xdr:rowOff>
    </xdr:to>
    <xdr:sp>
      <xdr:nvSpPr>
        <xdr:cNvPr id="74" name="Freeform 91"/>
        <xdr:cNvSpPr>
          <a:spLocks/>
        </xdr:cNvSpPr>
      </xdr:nvSpPr>
      <xdr:spPr>
        <a:xfrm>
          <a:off x="4267200" y="12687300"/>
          <a:ext cx="514350" cy="609600"/>
        </a:xfrm>
        <a:custGeom>
          <a:pathLst>
            <a:path h="33" w="105">
              <a:moveTo>
                <a:pt x="105" y="0"/>
              </a:moveTo>
              <a:lnTo>
                <a:pt x="0" y="0"/>
              </a:lnTo>
              <a:lnTo>
                <a:pt x="0" y="33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63</xdr:row>
      <xdr:rowOff>0</xdr:rowOff>
    </xdr:from>
    <xdr:to>
      <xdr:col>23</xdr:col>
      <xdr:colOff>47625</xdr:colOff>
      <xdr:row>63</xdr:row>
      <xdr:rowOff>0</xdr:rowOff>
    </xdr:to>
    <xdr:sp>
      <xdr:nvSpPr>
        <xdr:cNvPr id="75" name="Line 92"/>
        <xdr:cNvSpPr>
          <a:spLocks/>
        </xdr:cNvSpPr>
      </xdr:nvSpPr>
      <xdr:spPr>
        <a:xfrm flipV="1">
          <a:off x="5934075" y="1331595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0</xdr:colOff>
      <xdr:row>63</xdr:row>
      <xdr:rowOff>0</xdr:rowOff>
    </xdr:to>
    <xdr:sp>
      <xdr:nvSpPr>
        <xdr:cNvPr id="76" name="Line 93"/>
        <xdr:cNvSpPr>
          <a:spLocks/>
        </xdr:cNvSpPr>
      </xdr:nvSpPr>
      <xdr:spPr>
        <a:xfrm>
          <a:off x="6134100" y="1310640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63</xdr:row>
      <xdr:rowOff>0</xdr:rowOff>
    </xdr:from>
    <xdr:to>
      <xdr:col>23</xdr:col>
      <xdr:colOff>0</xdr:colOff>
      <xdr:row>66</xdr:row>
      <xdr:rowOff>0</xdr:rowOff>
    </xdr:to>
    <xdr:sp>
      <xdr:nvSpPr>
        <xdr:cNvPr id="77" name="Line 94"/>
        <xdr:cNvSpPr>
          <a:spLocks/>
        </xdr:cNvSpPr>
      </xdr:nvSpPr>
      <xdr:spPr>
        <a:xfrm>
          <a:off x="6134100" y="13315950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161925</xdr:colOff>
      <xdr:row>52</xdr:row>
      <xdr:rowOff>57150</xdr:rowOff>
    </xdr:from>
    <xdr:ext cx="876300" cy="323850"/>
    <xdr:sp>
      <xdr:nvSpPr>
        <xdr:cNvPr id="78" name="AutoShape 95"/>
        <xdr:cNvSpPr>
          <a:spLocks/>
        </xdr:cNvSpPr>
      </xdr:nvSpPr>
      <xdr:spPr>
        <a:xfrm>
          <a:off x="161925" y="11010900"/>
          <a:ext cx="876300" cy="3238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入力例</a:t>
          </a:r>
        </a:p>
      </xdr:txBody>
    </xdr:sp>
    <xdr:clientData/>
  </xdr:oneCellAnchor>
  <xdr:twoCellAnchor>
    <xdr:from>
      <xdr:col>20</xdr:col>
      <xdr:colOff>171450</xdr:colOff>
      <xdr:row>13</xdr:row>
      <xdr:rowOff>9525</xdr:rowOff>
    </xdr:from>
    <xdr:to>
      <xdr:col>21</xdr:col>
      <xdr:colOff>123825</xdr:colOff>
      <xdr:row>13</xdr:row>
      <xdr:rowOff>133350</xdr:rowOff>
    </xdr:to>
    <xdr:pic>
      <xdr:nvPicPr>
        <xdr:cNvPr id="79" name="Picture 96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27908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133350</xdr:colOff>
      <xdr:row>13</xdr:row>
      <xdr:rowOff>9525</xdr:rowOff>
    </xdr:from>
    <xdr:to>
      <xdr:col>17</xdr:col>
      <xdr:colOff>85725</xdr:colOff>
      <xdr:row>13</xdr:row>
      <xdr:rowOff>133350</xdr:rowOff>
    </xdr:to>
    <xdr:pic>
      <xdr:nvPicPr>
        <xdr:cNvPr id="80" name="Picture 97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7908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12</xdr:row>
      <xdr:rowOff>19050</xdr:rowOff>
    </xdr:from>
    <xdr:to>
      <xdr:col>7</xdr:col>
      <xdr:colOff>238125</xdr:colOff>
      <xdr:row>12</xdr:row>
      <xdr:rowOff>133350</xdr:rowOff>
    </xdr:to>
    <xdr:pic>
      <xdr:nvPicPr>
        <xdr:cNvPr id="81" name="Picture 98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590800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12</xdr:row>
      <xdr:rowOff>9525</xdr:rowOff>
    </xdr:from>
    <xdr:to>
      <xdr:col>4</xdr:col>
      <xdr:colOff>9525</xdr:colOff>
      <xdr:row>12</xdr:row>
      <xdr:rowOff>133350</xdr:rowOff>
    </xdr:to>
    <xdr:pic>
      <xdr:nvPicPr>
        <xdr:cNvPr id="82" name="Picture 99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5812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66</xdr:row>
      <xdr:rowOff>9525</xdr:rowOff>
    </xdr:from>
    <xdr:to>
      <xdr:col>7</xdr:col>
      <xdr:colOff>219075</xdr:colOff>
      <xdr:row>66</xdr:row>
      <xdr:rowOff>133350</xdr:rowOff>
    </xdr:to>
    <xdr:pic>
      <xdr:nvPicPr>
        <xdr:cNvPr id="83" name="Picture 101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3954125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171450</xdr:colOff>
      <xdr:row>67</xdr:row>
      <xdr:rowOff>9525</xdr:rowOff>
    </xdr:from>
    <xdr:to>
      <xdr:col>17</xdr:col>
      <xdr:colOff>123825</xdr:colOff>
      <xdr:row>67</xdr:row>
      <xdr:rowOff>133350</xdr:rowOff>
    </xdr:to>
    <xdr:pic>
      <xdr:nvPicPr>
        <xdr:cNvPr id="84" name="Picture 102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41636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47625</xdr:colOff>
      <xdr:row>67</xdr:row>
      <xdr:rowOff>9525</xdr:rowOff>
    </xdr:from>
    <xdr:to>
      <xdr:col>21</xdr:col>
      <xdr:colOff>0</xdr:colOff>
      <xdr:row>67</xdr:row>
      <xdr:rowOff>133350</xdr:rowOff>
    </xdr:to>
    <xdr:pic>
      <xdr:nvPicPr>
        <xdr:cNvPr id="85" name="Picture 103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41636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8</xdr:row>
      <xdr:rowOff>180975</xdr:rowOff>
    </xdr:from>
    <xdr:to>
      <xdr:col>22</xdr:col>
      <xdr:colOff>9525</xdr:colOff>
      <xdr:row>8</xdr:row>
      <xdr:rowOff>180975</xdr:rowOff>
    </xdr:to>
    <xdr:sp>
      <xdr:nvSpPr>
        <xdr:cNvPr id="86" name="Line 104"/>
        <xdr:cNvSpPr>
          <a:spLocks/>
        </xdr:cNvSpPr>
      </xdr:nvSpPr>
      <xdr:spPr>
        <a:xfrm>
          <a:off x="4010025" y="1914525"/>
          <a:ext cx="18669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62</xdr:row>
      <xdr:rowOff>200025</xdr:rowOff>
    </xdr:from>
    <xdr:to>
      <xdr:col>22</xdr:col>
      <xdr:colOff>9525</xdr:colOff>
      <xdr:row>62</xdr:row>
      <xdr:rowOff>200025</xdr:rowOff>
    </xdr:to>
    <xdr:sp>
      <xdr:nvSpPr>
        <xdr:cNvPr id="87" name="Line 105"/>
        <xdr:cNvSpPr>
          <a:spLocks/>
        </xdr:cNvSpPr>
      </xdr:nvSpPr>
      <xdr:spPr>
        <a:xfrm>
          <a:off x="4010025" y="13306425"/>
          <a:ext cx="18669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14</xdr:row>
      <xdr:rowOff>200025</xdr:rowOff>
    </xdr:from>
    <xdr:to>
      <xdr:col>22</xdr:col>
      <xdr:colOff>66675</xdr:colOff>
      <xdr:row>15</xdr:row>
      <xdr:rowOff>200025</xdr:rowOff>
    </xdr:to>
    <xdr:sp>
      <xdr:nvSpPr>
        <xdr:cNvPr id="1" name="Rectangle 11" descr="20%"/>
        <xdr:cNvSpPr>
          <a:spLocks/>
        </xdr:cNvSpPr>
      </xdr:nvSpPr>
      <xdr:spPr>
        <a:xfrm>
          <a:off x="4267200" y="3190875"/>
          <a:ext cx="1666875" cy="2095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6</xdr:row>
      <xdr:rowOff>180975</xdr:rowOff>
    </xdr:from>
    <xdr:to>
      <xdr:col>22</xdr:col>
      <xdr:colOff>95250</xdr:colOff>
      <xdr:row>15</xdr:row>
      <xdr:rowOff>19050</xdr:rowOff>
    </xdr:to>
    <xdr:sp>
      <xdr:nvSpPr>
        <xdr:cNvPr id="2" name="Rectangle 10"/>
        <xdr:cNvSpPr>
          <a:spLocks/>
        </xdr:cNvSpPr>
      </xdr:nvSpPr>
      <xdr:spPr>
        <a:xfrm>
          <a:off x="4238625" y="1495425"/>
          <a:ext cx="1724025" cy="17240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5</xdr:row>
      <xdr:rowOff>180975</xdr:rowOff>
    </xdr:from>
    <xdr:to>
      <xdr:col>8</xdr:col>
      <xdr:colOff>123825</xdr:colOff>
      <xdr:row>13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762000" y="1285875"/>
          <a:ext cx="1495425" cy="14954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6</xdr:row>
      <xdr:rowOff>0</xdr:rowOff>
    </xdr:from>
    <xdr:to>
      <xdr:col>8</xdr:col>
      <xdr:colOff>95250</xdr:colOff>
      <xdr:row>12</xdr:row>
      <xdr:rowOff>180975</xdr:rowOff>
    </xdr:to>
    <xdr:sp>
      <xdr:nvSpPr>
        <xdr:cNvPr id="4" name="Rectangle 3" descr="れんが (斜め)"/>
        <xdr:cNvSpPr>
          <a:spLocks/>
        </xdr:cNvSpPr>
      </xdr:nvSpPr>
      <xdr:spPr>
        <a:xfrm>
          <a:off x="790575" y="1314450"/>
          <a:ext cx="1438275" cy="14382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6</xdr:row>
      <xdr:rowOff>180975</xdr:rowOff>
    </xdr:from>
    <xdr:to>
      <xdr:col>7</xdr:col>
      <xdr:colOff>180975</xdr:colOff>
      <xdr:row>12</xdr:row>
      <xdr:rowOff>0</xdr:rowOff>
    </xdr:to>
    <xdr:sp>
      <xdr:nvSpPr>
        <xdr:cNvPr id="5" name="Oval 4"/>
        <xdr:cNvSpPr>
          <a:spLocks/>
        </xdr:cNvSpPr>
      </xdr:nvSpPr>
      <xdr:spPr>
        <a:xfrm>
          <a:off x="971550" y="1495425"/>
          <a:ext cx="1076325" cy="1076325"/>
        </a:xfrm>
        <a:prstGeom prst="ellipse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95250</xdr:rowOff>
    </xdr:from>
    <xdr:to>
      <xdr:col>7</xdr:col>
      <xdr:colOff>57150</xdr:colOff>
      <xdr:row>11</xdr:row>
      <xdr:rowOff>85725</xdr:rowOff>
    </xdr:to>
    <xdr:sp>
      <xdr:nvSpPr>
        <xdr:cNvPr id="6" name="Oval 1"/>
        <xdr:cNvSpPr>
          <a:spLocks/>
        </xdr:cNvSpPr>
      </xdr:nvSpPr>
      <xdr:spPr>
        <a:xfrm>
          <a:off x="1095375" y="1619250"/>
          <a:ext cx="828675" cy="8286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66675</xdr:colOff>
      <xdr:row>14</xdr:row>
      <xdr:rowOff>200025</xdr:rowOff>
    </xdr:to>
    <xdr:sp>
      <xdr:nvSpPr>
        <xdr:cNvPr id="7" name="Rectangle 6" descr="れんが (斜め)"/>
        <xdr:cNvSpPr>
          <a:spLocks/>
        </xdr:cNvSpPr>
      </xdr:nvSpPr>
      <xdr:spPr>
        <a:xfrm>
          <a:off x="4267200" y="1524000"/>
          <a:ext cx="1666875" cy="16668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25</xdr:col>
      <xdr:colOff>9525</xdr:colOff>
      <xdr:row>6</xdr:row>
      <xdr:rowOff>0</xdr:rowOff>
    </xdr:to>
    <xdr:sp>
      <xdr:nvSpPr>
        <xdr:cNvPr id="8" name="Line 7"/>
        <xdr:cNvSpPr>
          <a:spLocks/>
        </xdr:cNvSpPr>
      </xdr:nvSpPr>
      <xdr:spPr>
        <a:xfrm>
          <a:off x="3476625" y="1314450"/>
          <a:ext cx="3200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</xdr:row>
      <xdr:rowOff>0</xdr:rowOff>
    </xdr:from>
    <xdr:to>
      <xdr:col>21</xdr:col>
      <xdr:colOff>47625</xdr:colOff>
      <xdr:row>13</xdr:row>
      <xdr:rowOff>0</xdr:rowOff>
    </xdr:to>
    <xdr:sp>
      <xdr:nvSpPr>
        <xdr:cNvPr id="9" name="Rectangle 8"/>
        <xdr:cNvSpPr>
          <a:spLocks/>
        </xdr:cNvSpPr>
      </xdr:nvSpPr>
      <xdr:spPr>
        <a:xfrm>
          <a:off x="4572000" y="1314450"/>
          <a:ext cx="1076325" cy="1466850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6</xdr:row>
      <xdr:rowOff>0</xdr:rowOff>
    </xdr:from>
    <xdr:to>
      <xdr:col>20</xdr:col>
      <xdr:colOff>200025</xdr:colOff>
      <xdr:row>13</xdr:row>
      <xdr:rowOff>0</xdr:rowOff>
    </xdr:to>
    <xdr:sp>
      <xdr:nvSpPr>
        <xdr:cNvPr id="10" name="Rectangle 9"/>
        <xdr:cNvSpPr>
          <a:spLocks/>
        </xdr:cNvSpPr>
      </xdr:nvSpPr>
      <xdr:spPr>
        <a:xfrm>
          <a:off x="4705350" y="1314450"/>
          <a:ext cx="828675" cy="14668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4</xdr:row>
      <xdr:rowOff>0</xdr:rowOff>
    </xdr:from>
    <xdr:to>
      <xdr:col>8</xdr:col>
      <xdr:colOff>95250</xdr:colOff>
      <xdr:row>4</xdr:row>
      <xdr:rowOff>0</xdr:rowOff>
    </xdr:to>
    <xdr:sp>
      <xdr:nvSpPr>
        <xdr:cNvPr id="11" name="Line 12"/>
        <xdr:cNvSpPr>
          <a:spLocks/>
        </xdr:cNvSpPr>
      </xdr:nvSpPr>
      <xdr:spPr>
        <a:xfrm>
          <a:off x="790575" y="89535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</xdr:row>
      <xdr:rowOff>161925</xdr:rowOff>
    </xdr:from>
    <xdr:to>
      <xdr:col>2</xdr:col>
      <xdr:colOff>257175</xdr:colOff>
      <xdr:row>5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790575" y="84772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</xdr:row>
      <xdr:rowOff>171450</xdr:rowOff>
    </xdr:from>
    <xdr:to>
      <xdr:col>8</xdr:col>
      <xdr:colOff>95250</xdr:colOff>
      <xdr:row>5</xdr:row>
      <xdr:rowOff>161925</xdr:rowOff>
    </xdr:to>
    <xdr:sp>
      <xdr:nvSpPr>
        <xdr:cNvPr id="13" name="Line 14"/>
        <xdr:cNvSpPr>
          <a:spLocks/>
        </xdr:cNvSpPr>
      </xdr:nvSpPr>
      <xdr:spPr>
        <a:xfrm>
          <a:off x="2228850" y="85725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</xdr:row>
      <xdr:rowOff>0</xdr:rowOff>
    </xdr:from>
    <xdr:to>
      <xdr:col>2</xdr:col>
      <xdr:colOff>200025</xdr:colOff>
      <xdr:row>6</xdr:row>
      <xdr:rowOff>0</xdr:rowOff>
    </xdr:to>
    <xdr:sp>
      <xdr:nvSpPr>
        <xdr:cNvPr id="14" name="Line 15"/>
        <xdr:cNvSpPr>
          <a:spLocks/>
        </xdr:cNvSpPr>
      </xdr:nvSpPr>
      <xdr:spPr>
        <a:xfrm>
          <a:off x="247650" y="13144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180975</xdr:rowOff>
    </xdr:to>
    <xdr:sp>
      <xdr:nvSpPr>
        <xdr:cNvPr id="15" name="Line 16"/>
        <xdr:cNvSpPr>
          <a:spLocks/>
        </xdr:cNvSpPr>
      </xdr:nvSpPr>
      <xdr:spPr>
        <a:xfrm>
          <a:off x="266700" y="1314450"/>
          <a:ext cx="0" cy="14382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12</xdr:row>
      <xdr:rowOff>180975</xdr:rowOff>
    </xdr:from>
    <xdr:to>
      <xdr:col>2</xdr:col>
      <xdr:colOff>200025</xdr:colOff>
      <xdr:row>12</xdr:row>
      <xdr:rowOff>180975</xdr:rowOff>
    </xdr:to>
    <xdr:sp>
      <xdr:nvSpPr>
        <xdr:cNvPr id="16" name="Line 17"/>
        <xdr:cNvSpPr>
          <a:spLocks/>
        </xdr:cNvSpPr>
      </xdr:nvSpPr>
      <xdr:spPr>
        <a:xfrm>
          <a:off x="247650" y="27527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22</xdr:col>
      <xdr:colOff>66675</xdr:colOff>
      <xdr:row>17</xdr:row>
      <xdr:rowOff>0</xdr:rowOff>
    </xdr:to>
    <xdr:sp>
      <xdr:nvSpPr>
        <xdr:cNvPr id="17" name="Line 18"/>
        <xdr:cNvSpPr>
          <a:spLocks/>
        </xdr:cNvSpPr>
      </xdr:nvSpPr>
      <xdr:spPr>
        <a:xfrm>
          <a:off x="4267200" y="3619500"/>
          <a:ext cx="16668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14</xdr:row>
      <xdr:rowOff>200025</xdr:rowOff>
    </xdr:to>
    <xdr:sp>
      <xdr:nvSpPr>
        <xdr:cNvPr id="18" name="Line 19"/>
        <xdr:cNvSpPr>
          <a:spLocks/>
        </xdr:cNvSpPr>
      </xdr:nvSpPr>
      <xdr:spPr>
        <a:xfrm>
          <a:off x="3733800" y="1524000"/>
          <a:ext cx="0" cy="16668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</xdr:row>
      <xdr:rowOff>0</xdr:rowOff>
    </xdr:from>
    <xdr:to>
      <xdr:col>15</xdr:col>
      <xdr:colOff>180975</xdr:colOff>
      <xdr:row>7</xdr:row>
      <xdr:rowOff>0</xdr:rowOff>
    </xdr:to>
    <xdr:sp>
      <xdr:nvSpPr>
        <xdr:cNvPr id="19" name="Line 20"/>
        <xdr:cNvSpPr>
          <a:spLocks/>
        </xdr:cNvSpPr>
      </xdr:nvSpPr>
      <xdr:spPr>
        <a:xfrm>
          <a:off x="3695700" y="15240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14</xdr:row>
      <xdr:rowOff>200025</xdr:rowOff>
    </xdr:from>
    <xdr:to>
      <xdr:col>15</xdr:col>
      <xdr:colOff>190500</xdr:colOff>
      <xdr:row>14</xdr:row>
      <xdr:rowOff>200025</xdr:rowOff>
    </xdr:to>
    <xdr:sp>
      <xdr:nvSpPr>
        <xdr:cNvPr id="20" name="Line 21"/>
        <xdr:cNvSpPr>
          <a:spLocks/>
        </xdr:cNvSpPr>
      </xdr:nvSpPr>
      <xdr:spPr>
        <a:xfrm>
          <a:off x="3705225" y="31908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7</xdr:row>
      <xdr:rowOff>0</xdr:rowOff>
    </xdr:from>
    <xdr:to>
      <xdr:col>19</xdr:col>
      <xdr:colOff>180975</xdr:colOff>
      <xdr:row>7</xdr:row>
      <xdr:rowOff>0</xdr:rowOff>
    </xdr:to>
    <xdr:sp>
      <xdr:nvSpPr>
        <xdr:cNvPr id="21" name="Line 22"/>
        <xdr:cNvSpPr>
          <a:spLocks/>
        </xdr:cNvSpPr>
      </xdr:nvSpPr>
      <xdr:spPr>
        <a:xfrm>
          <a:off x="4762500" y="1524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6</xdr:row>
      <xdr:rowOff>123825</xdr:rowOff>
    </xdr:from>
    <xdr:to>
      <xdr:col>18</xdr:col>
      <xdr:colOff>161925</xdr:colOff>
      <xdr:row>7</xdr:row>
      <xdr:rowOff>0</xdr:rowOff>
    </xdr:to>
    <xdr:sp>
      <xdr:nvSpPr>
        <xdr:cNvPr id="22" name="AutoShape 24"/>
        <xdr:cNvSpPr>
          <a:spLocks/>
        </xdr:cNvSpPr>
      </xdr:nvSpPr>
      <xdr:spPr>
        <a:xfrm rot="10800000">
          <a:off x="4857750" y="1438275"/>
          <a:ext cx="1047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142875</xdr:rowOff>
    </xdr:from>
    <xdr:to>
      <xdr:col>6</xdr:col>
      <xdr:colOff>19050</xdr:colOff>
      <xdr:row>9</xdr:row>
      <xdr:rowOff>123825</xdr:rowOff>
    </xdr:to>
    <xdr:sp>
      <xdr:nvSpPr>
        <xdr:cNvPr id="23" name="Rectangle 28"/>
        <xdr:cNvSpPr>
          <a:spLocks/>
        </xdr:cNvSpPr>
      </xdr:nvSpPr>
      <xdr:spPr>
        <a:xfrm>
          <a:off x="1419225" y="1876425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4</xdr:col>
      <xdr:colOff>28575</xdr:colOff>
      <xdr:row>9</xdr:row>
      <xdr:rowOff>85725</xdr:rowOff>
    </xdr:from>
    <xdr:to>
      <xdr:col>7</xdr:col>
      <xdr:colOff>57150</xdr:colOff>
      <xdr:row>9</xdr:row>
      <xdr:rowOff>85725</xdr:rowOff>
    </xdr:to>
    <xdr:sp>
      <xdr:nvSpPr>
        <xdr:cNvPr id="24" name="Line 27"/>
        <xdr:cNvSpPr>
          <a:spLocks/>
        </xdr:cNvSpPr>
      </xdr:nvSpPr>
      <xdr:spPr>
        <a:xfrm>
          <a:off x="1095375" y="2028825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7</xdr:row>
      <xdr:rowOff>95250</xdr:rowOff>
    </xdr:from>
    <xdr:to>
      <xdr:col>19</xdr:col>
      <xdr:colOff>238125</xdr:colOff>
      <xdr:row>12</xdr:row>
      <xdr:rowOff>171450</xdr:rowOff>
    </xdr:to>
    <xdr:sp>
      <xdr:nvSpPr>
        <xdr:cNvPr id="25" name="Rectangle 29"/>
        <xdr:cNvSpPr>
          <a:spLocks/>
        </xdr:cNvSpPr>
      </xdr:nvSpPr>
      <xdr:spPr>
        <a:xfrm>
          <a:off x="5114925" y="1619250"/>
          <a:ext cx="1905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桝内設計水頭ｈ</a:t>
          </a:r>
        </a:p>
      </xdr:txBody>
    </xdr:sp>
    <xdr:clientData/>
  </xdr:twoCellAnchor>
  <xdr:twoCellAnchor>
    <xdr:from>
      <xdr:col>19</xdr:col>
      <xdr:colOff>47625</xdr:colOff>
      <xdr:row>7</xdr:row>
      <xdr:rowOff>0</xdr:rowOff>
    </xdr:from>
    <xdr:to>
      <xdr:col>19</xdr:col>
      <xdr:colOff>47625</xdr:colOff>
      <xdr:row>13</xdr:row>
      <xdr:rowOff>0</xdr:rowOff>
    </xdr:to>
    <xdr:sp>
      <xdr:nvSpPr>
        <xdr:cNvPr id="26" name="Line 25"/>
        <xdr:cNvSpPr>
          <a:spLocks/>
        </xdr:cNvSpPr>
      </xdr:nvSpPr>
      <xdr:spPr>
        <a:xfrm>
          <a:off x="5114925" y="1524000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47625</xdr:rowOff>
    </xdr:from>
    <xdr:to>
      <xdr:col>16</xdr:col>
      <xdr:colOff>0</xdr:colOff>
      <xdr:row>17</xdr:row>
      <xdr:rowOff>38100</xdr:rowOff>
    </xdr:to>
    <xdr:sp>
      <xdr:nvSpPr>
        <xdr:cNvPr id="27" name="Line 30"/>
        <xdr:cNvSpPr>
          <a:spLocks/>
        </xdr:cNvSpPr>
      </xdr:nvSpPr>
      <xdr:spPr>
        <a:xfrm>
          <a:off x="4267200" y="345757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16</xdr:row>
      <xdr:rowOff>47625</xdr:rowOff>
    </xdr:from>
    <xdr:to>
      <xdr:col>22</xdr:col>
      <xdr:colOff>66675</xdr:colOff>
      <xdr:row>17</xdr:row>
      <xdr:rowOff>38100</xdr:rowOff>
    </xdr:to>
    <xdr:sp>
      <xdr:nvSpPr>
        <xdr:cNvPr id="28" name="Line 31"/>
        <xdr:cNvSpPr>
          <a:spLocks/>
        </xdr:cNvSpPr>
      </xdr:nvSpPr>
      <xdr:spPr>
        <a:xfrm>
          <a:off x="5934075" y="345757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4</xdr:row>
      <xdr:rowOff>0</xdr:rowOff>
    </xdr:from>
    <xdr:to>
      <xdr:col>20</xdr:col>
      <xdr:colOff>200025</xdr:colOff>
      <xdr:row>4</xdr:row>
      <xdr:rowOff>0</xdr:rowOff>
    </xdr:to>
    <xdr:sp>
      <xdr:nvSpPr>
        <xdr:cNvPr id="29" name="Line 32"/>
        <xdr:cNvSpPr>
          <a:spLocks/>
        </xdr:cNvSpPr>
      </xdr:nvSpPr>
      <xdr:spPr>
        <a:xfrm>
          <a:off x="4705350" y="895350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3</xdr:row>
      <xdr:rowOff>180975</xdr:rowOff>
    </xdr:from>
    <xdr:to>
      <xdr:col>17</xdr:col>
      <xdr:colOff>171450</xdr:colOff>
      <xdr:row>5</xdr:row>
      <xdr:rowOff>171450</xdr:rowOff>
    </xdr:to>
    <xdr:sp>
      <xdr:nvSpPr>
        <xdr:cNvPr id="30" name="Line 33"/>
        <xdr:cNvSpPr>
          <a:spLocks/>
        </xdr:cNvSpPr>
      </xdr:nvSpPr>
      <xdr:spPr>
        <a:xfrm>
          <a:off x="4705350" y="86677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</xdr:row>
      <xdr:rowOff>180975</xdr:rowOff>
    </xdr:from>
    <xdr:to>
      <xdr:col>20</xdr:col>
      <xdr:colOff>200025</xdr:colOff>
      <xdr:row>5</xdr:row>
      <xdr:rowOff>171450</xdr:rowOff>
    </xdr:to>
    <xdr:sp>
      <xdr:nvSpPr>
        <xdr:cNvPr id="31" name="Line 34"/>
        <xdr:cNvSpPr>
          <a:spLocks/>
        </xdr:cNvSpPr>
      </xdr:nvSpPr>
      <xdr:spPr>
        <a:xfrm>
          <a:off x="5534025" y="86677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9</xdr:row>
      <xdr:rowOff>0</xdr:rowOff>
    </xdr:from>
    <xdr:to>
      <xdr:col>10</xdr:col>
      <xdr:colOff>161925</xdr:colOff>
      <xdr:row>9</xdr:row>
      <xdr:rowOff>0</xdr:rowOff>
    </xdr:to>
    <xdr:sp>
      <xdr:nvSpPr>
        <xdr:cNvPr id="32" name="Line 35"/>
        <xdr:cNvSpPr>
          <a:spLocks/>
        </xdr:cNvSpPr>
      </xdr:nvSpPr>
      <xdr:spPr>
        <a:xfrm flipH="1">
          <a:off x="1971675" y="1943100"/>
          <a:ext cx="857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12</xdr:row>
      <xdr:rowOff>0</xdr:rowOff>
    </xdr:from>
    <xdr:to>
      <xdr:col>11</xdr:col>
      <xdr:colOff>161925</xdr:colOff>
      <xdr:row>12</xdr:row>
      <xdr:rowOff>0</xdr:rowOff>
    </xdr:to>
    <xdr:sp>
      <xdr:nvSpPr>
        <xdr:cNvPr id="33" name="Line 36"/>
        <xdr:cNvSpPr>
          <a:spLocks/>
        </xdr:cNvSpPr>
      </xdr:nvSpPr>
      <xdr:spPr>
        <a:xfrm flipH="1">
          <a:off x="2009775" y="2571750"/>
          <a:ext cx="1085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9</xdr:row>
      <xdr:rowOff>0</xdr:rowOff>
    </xdr:from>
    <xdr:to>
      <xdr:col>24</xdr:col>
      <xdr:colOff>171450</xdr:colOff>
      <xdr:row>9</xdr:row>
      <xdr:rowOff>0</xdr:rowOff>
    </xdr:to>
    <xdr:sp>
      <xdr:nvSpPr>
        <xdr:cNvPr id="34" name="Line 37"/>
        <xdr:cNvSpPr>
          <a:spLocks/>
        </xdr:cNvSpPr>
      </xdr:nvSpPr>
      <xdr:spPr>
        <a:xfrm flipH="1">
          <a:off x="5572125" y="194310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14</xdr:row>
      <xdr:rowOff>0</xdr:rowOff>
    </xdr:from>
    <xdr:to>
      <xdr:col>25</xdr:col>
      <xdr:colOff>152400</xdr:colOff>
      <xdr:row>14</xdr:row>
      <xdr:rowOff>0</xdr:rowOff>
    </xdr:to>
    <xdr:sp>
      <xdr:nvSpPr>
        <xdr:cNvPr id="35" name="Line 38"/>
        <xdr:cNvSpPr>
          <a:spLocks/>
        </xdr:cNvSpPr>
      </xdr:nvSpPr>
      <xdr:spPr>
        <a:xfrm flipH="1">
          <a:off x="5772150" y="2990850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15</xdr:row>
      <xdr:rowOff>114300</xdr:rowOff>
    </xdr:from>
    <xdr:to>
      <xdr:col>23</xdr:col>
      <xdr:colOff>200025</xdr:colOff>
      <xdr:row>16</xdr:row>
      <xdr:rowOff>0</xdr:rowOff>
    </xdr:to>
    <xdr:sp>
      <xdr:nvSpPr>
        <xdr:cNvPr id="36" name="Freeform 40"/>
        <xdr:cNvSpPr>
          <a:spLocks/>
        </xdr:cNvSpPr>
      </xdr:nvSpPr>
      <xdr:spPr>
        <a:xfrm>
          <a:off x="5762625" y="3314700"/>
          <a:ext cx="571500" cy="95250"/>
        </a:xfrm>
        <a:custGeom>
          <a:pathLst>
            <a:path h="10" w="60">
              <a:moveTo>
                <a:pt x="60" y="10"/>
              </a:moveTo>
              <a:lnTo>
                <a:pt x="39" y="10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11</xdr:row>
      <xdr:rowOff>0</xdr:rowOff>
    </xdr:from>
    <xdr:to>
      <xdr:col>25</xdr:col>
      <xdr:colOff>0</xdr:colOff>
      <xdr:row>11</xdr:row>
      <xdr:rowOff>0</xdr:rowOff>
    </xdr:to>
    <xdr:sp>
      <xdr:nvSpPr>
        <xdr:cNvPr id="37" name="Line 41"/>
        <xdr:cNvSpPr>
          <a:spLocks/>
        </xdr:cNvSpPr>
      </xdr:nvSpPr>
      <xdr:spPr>
        <a:xfrm flipH="1">
          <a:off x="5962650" y="2362200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15</xdr:row>
      <xdr:rowOff>200025</xdr:rowOff>
    </xdr:from>
    <xdr:to>
      <xdr:col>15</xdr:col>
      <xdr:colOff>190500</xdr:colOff>
      <xdr:row>15</xdr:row>
      <xdr:rowOff>200025</xdr:rowOff>
    </xdr:to>
    <xdr:sp>
      <xdr:nvSpPr>
        <xdr:cNvPr id="38" name="Line 42"/>
        <xdr:cNvSpPr>
          <a:spLocks/>
        </xdr:cNvSpPr>
      </xdr:nvSpPr>
      <xdr:spPr>
        <a:xfrm>
          <a:off x="3962400" y="340042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200025</xdr:rowOff>
    </xdr:from>
    <xdr:to>
      <xdr:col>15</xdr:col>
      <xdr:colOff>0</xdr:colOff>
      <xdr:row>15</xdr:row>
      <xdr:rowOff>200025</xdr:rowOff>
    </xdr:to>
    <xdr:sp>
      <xdr:nvSpPr>
        <xdr:cNvPr id="39" name="Line 43"/>
        <xdr:cNvSpPr>
          <a:spLocks/>
        </xdr:cNvSpPr>
      </xdr:nvSpPr>
      <xdr:spPr>
        <a:xfrm>
          <a:off x="4000500" y="319087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13</xdr:row>
      <xdr:rowOff>0</xdr:rowOff>
    </xdr:from>
    <xdr:to>
      <xdr:col>15</xdr:col>
      <xdr:colOff>190500</xdr:colOff>
      <xdr:row>13</xdr:row>
      <xdr:rowOff>0</xdr:rowOff>
    </xdr:to>
    <xdr:sp>
      <xdr:nvSpPr>
        <xdr:cNvPr id="40" name="Line 44"/>
        <xdr:cNvSpPr>
          <a:spLocks/>
        </xdr:cNvSpPr>
      </xdr:nvSpPr>
      <xdr:spPr>
        <a:xfrm>
          <a:off x="3962400" y="278130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14</xdr:row>
      <xdr:rowOff>200025</xdr:rowOff>
    </xdr:to>
    <xdr:sp>
      <xdr:nvSpPr>
        <xdr:cNvPr id="41" name="Line 45"/>
        <xdr:cNvSpPr>
          <a:spLocks/>
        </xdr:cNvSpPr>
      </xdr:nvSpPr>
      <xdr:spPr>
        <a:xfrm>
          <a:off x="4000500" y="278130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6</xdr:col>
      <xdr:colOff>238125</xdr:colOff>
      <xdr:row>15</xdr:row>
      <xdr:rowOff>0</xdr:rowOff>
    </xdr:to>
    <xdr:sp>
      <xdr:nvSpPr>
        <xdr:cNvPr id="42" name="Freeform 46"/>
        <xdr:cNvSpPr>
          <a:spLocks/>
        </xdr:cNvSpPr>
      </xdr:nvSpPr>
      <xdr:spPr>
        <a:xfrm>
          <a:off x="1333500" y="2790825"/>
          <a:ext cx="504825" cy="409575"/>
        </a:xfrm>
        <a:custGeom>
          <a:pathLst>
            <a:path h="43" w="53">
              <a:moveTo>
                <a:pt x="53" y="43"/>
              </a:moveTo>
              <a:lnTo>
                <a:pt x="0" y="43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133350</xdr:colOff>
      <xdr:row>52</xdr:row>
      <xdr:rowOff>57150</xdr:rowOff>
    </xdr:from>
    <xdr:ext cx="885825" cy="323850"/>
    <xdr:sp>
      <xdr:nvSpPr>
        <xdr:cNvPr id="43" name="AutoShape 47"/>
        <xdr:cNvSpPr>
          <a:spLocks/>
        </xdr:cNvSpPr>
      </xdr:nvSpPr>
      <xdr:spPr>
        <a:xfrm>
          <a:off x="133350" y="11010900"/>
          <a:ext cx="885825" cy="3238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入力例</a:t>
          </a:r>
        </a:p>
      </xdr:txBody>
    </xdr:sp>
    <xdr:clientData/>
  </xdr:oneCellAnchor>
  <xdr:twoCellAnchor>
    <xdr:from>
      <xdr:col>16</xdr:col>
      <xdr:colOff>0</xdr:colOff>
      <xdr:row>68</xdr:row>
      <xdr:rowOff>200025</xdr:rowOff>
    </xdr:from>
    <xdr:to>
      <xdr:col>22</xdr:col>
      <xdr:colOff>66675</xdr:colOff>
      <xdr:row>69</xdr:row>
      <xdr:rowOff>200025</xdr:rowOff>
    </xdr:to>
    <xdr:sp>
      <xdr:nvSpPr>
        <xdr:cNvPr id="44" name="Rectangle 48" descr="20%"/>
        <xdr:cNvSpPr>
          <a:spLocks/>
        </xdr:cNvSpPr>
      </xdr:nvSpPr>
      <xdr:spPr>
        <a:xfrm>
          <a:off x="4267200" y="14563725"/>
          <a:ext cx="1666875" cy="2095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60</xdr:row>
      <xdr:rowOff>180975</xdr:rowOff>
    </xdr:from>
    <xdr:to>
      <xdr:col>22</xdr:col>
      <xdr:colOff>95250</xdr:colOff>
      <xdr:row>69</xdr:row>
      <xdr:rowOff>19050</xdr:rowOff>
    </xdr:to>
    <xdr:sp>
      <xdr:nvSpPr>
        <xdr:cNvPr id="45" name="Rectangle 49"/>
        <xdr:cNvSpPr>
          <a:spLocks/>
        </xdr:cNvSpPr>
      </xdr:nvSpPr>
      <xdr:spPr>
        <a:xfrm>
          <a:off x="4238625" y="12868275"/>
          <a:ext cx="1724025" cy="17240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59</xdr:row>
      <xdr:rowOff>180975</xdr:rowOff>
    </xdr:from>
    <xdr:to>
      <xdr:col>8</xdr:col>
      <xdr:colOff>123825</xdr:colOff>
      <xdr:row>67</xdr:row>
      <xdr:rowOff>0</xdr:rowOff>
    </xdr:to>
    <xdr:sp>
      <xdr:nvSpPr>
        <xdr:cNvPr id="46" name="Rectangle 50"/>
        <xdr:cNvSpPr>
          <a:spLocks/>
        </xdr:cNvSpPr>
      </xdr:nvSpPr>
      <xdr:spPr>
        <a:xfrm>
          <a:off x="762000" y="12658725"/>
          <a:ext cx="1495425" cy="14954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60</xdr:row>
      <xdr:rowOff>0</xdr:rowOff>
    </xdr:from>
    <xdr:to>
      <xdr:col>8</xdr:col>
      <xdr:colOff>95250</xdr:colOff>
      <xdr:row>66</xdr:row>
      <xdr:rowOff>180975</xdr:rowOff>
    </xdr:to>
    <xdr:sp>
      <xdr:nvSpPr>
        <xdr:cNvPr id="47" name="Rectangle 51" descr="れんが (斜め)"/>
        <xdr:cNvSpPr>
          <a:spLocks/>
        </xdr:cNvSpPr>
      </xdr:nvSpPr>
      <xdr:spPr>
        <a:xfrm>
          <a:off x="790575" y="12687300"/>
          <a:ext cx="1438275" cy="143827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60</xdr:row>
      <xdr:rowOff>180975</xdr:rowOff>
    </xdr:from>
    <xdr:to>
      <xdr:col>7</xdr:col>
      <xdr:colOff>180975</xdr:colOff>
      <xdr:row>66</xdr:row>
      <xdr:rowOff>0</xdr:rowOff>
    </xdr:to>
    <xdr:sp>
      <xdr:nvSpPr>
        <xdr:cNvPr id="48" name="Oval 52"/>
        <xdr:cNvSpPr>
          <a:spLocks/>
        </xdr:cNvSpPr>
      </xdr:nvSpPr>
      <xdr:spPr>
        <a:xfrm>
          <a:off x="971550" y="12868275"/>
          <a:ext cx="1076325" cy="1076325"/>
        </a:xfrm>
        <a:prstGeom prst="ellipse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61</xdr:row>
      <xdr:rowOff>95250</xdr:rowOff>
    </xdr:from>
    <xdr:to>
      <xdr:col>7</xdr:col>
      <xdr:colOff>57150</xdr:colOff>
      <xdr:row>65</xdr:row>
      <xdr:rowOff>85725</xdr:rowOff>
    </xdr:to>
    <xdr:sp>
      <xdr:nvSpPr>
        <xdr:cNvPr id="49" name="Oval 53"/>
        <xdr:cNvSpPr>
          <a:spLocks/>
        </xdr:cNvSpPr>
      </xdr:nvSpPr>
      <xdr:spPr>
        <a:xfrm>
          <a:off x="1095375" y="12992100"/>
          <a:ext cx="828675" cy="8286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22</xdr:col>
      <xdr:colOff>66675</xdr:colOff>
      <xdr:row>68</xdr:row>
      <xdr:rowOff>200025</xdr:rowOff>
    </xdr:to>
    <xdr:sp>
      <xdr:nvSpPr>
        <xdr:cNvPr id="50" name="Rectangle 54" descr="れんが (斜め)"/>
        <xdr:cNvSpPr>
          <a:spLocks/>
        </xdr:cNvSpPr>
      </xdr:nvSpPr>
      <xdr:spPr>
        <a:xfrm>
          <a:off x="4267200" y="12896850"/>
          <a:ext cx="1666875" cy="166687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60</xdr:row>
      <xdr:rowOff>0</xdr:rowOff>
    </xdr:from>
    <xdr:to>
      <xdr:col>25</xdr:col>
      <xdr:colOff>9525</xdr:colOff>
      <xdr:row>60</xdr:row>
      <xdr:rowOff>0</xdr:rowOff>
    </xdr:to>
    <xdr:sp>
      <xdr:nvSpPr>
        <xdr:cNvPr id="51" name="Line 55"/>
        <xdr:cNvSpPr>
          <a:spLocks/>
        </xdr:cNvSpPr>
      </xdr:nvSpPr>
      <xdr:spPr>
        <a:xfrm>
          <a:off x="3476625" y="12687300"/>
          <a:ext cx="3200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60</xdr:row>
      <xdr:rowOff>0</xdr:rowOff>
    </xdr:from>
    <xdr:to>
      <xdr:col>21</xdr:col>
      <xdr:colOff>47625</xdr:colOff>
      <xdr:row>67</xdr:row>
      <xdr:rowOff>0</xdr:rowOff>
    </xdr:to>
    <xdr:sp>
      <xdr:nvSpPr>
        <xdr:cNvPr id="52" name="Rectangle 56"/>
        <xdr:cNvSpPr>
          <a:spLocks/>
        </xdr:cNvSpPr>
      </xdr:nvSpPr>
      <xdr:spPr>
        <a:xfrm>
          <a:off x="4572000" y="12687300"/>
          <a:ext cx="1076325" cy="1466850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60</xdr:row>
      <xdr:rowOff>0</xdr:rowOff>
    </xdr:from>
    <xdr:to>
      <xdr:col>20</xdr:col>
      <xdr:colOff>200025</xdr:colOff>
      <xdr:row>67</xdr:row>
      <xdr:rowOff>0</xdr:rowOff>
    </xdr:to>
    <xdr:sp>
      <xdr:nvSpPr>
        <xdr:cNvPr id="53" name="Rectangle 57"/>
        <xdr:cNvSpPr>
          <a:spLocks/>
        </xdr:cNvSpPr>
      </xdr:nvSpPr>
      <xdr:spPr>
        <a:xfrm>
          <a:off x="4705350" y="12687300"/>
          <a:ext cx="828675" cy="14668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58</xdr:row>
      <xdr:rowOff>0</xdr:rowOff>
    </xdr:from>
    <xdr:to>
      <xdr:col>8</xdr:col>
      <xdr:colOff>95250</xdr:colOff>
      <xdr:row>58</xdr:row>
      <xdr:rowOff>0</xdr:rowOff>
    </xdr:to>
    <xdr:sp>
      <xdr:nvSpPr>
        <xdr:cNvPr id="54" name="Line 58"/>
        <xdr:cNvSpPr>
          <a:spLocks/>
        </xdr:cNvSpPr>
      </xdr:nvSpPr>
      <xdr:spPr>
        <a:xfrm>
          <a:off x="790575" y="1226820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57</xdr:row>
      <xdr:rowOff>161925</xdr:rowOff>
    </xdr:from>
    <xdr:to>
      <xdr:col>2</xdr:col>
      <xdr:colOff>257175</xdr:colOff>
      <xdr:row>59</xdr:row>
      <xdr:rowOff>152400</xdr:rowOff>
    </xdr:to>
    <xdr:sp>
      <xdr:nvSpPr>
        <xdr:cNvPr id="55" name="Line 59"/>
        <xdr:cNvSpPr>
          <a:spLocks/>
        </xdr:cNvSpPr>
      </xdr:nvSpPr>
      <xdr:spPr>
        <a:xfrm>
          <a:off x="790575" y="1222057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57</xdr:row>
      <xdr:rowOff>171450</xdr:rowOff>
    </xdr:from>
    <xdr:to>
      <xdr:col>8</xdr:col>
      <xdr:colOff>95250</xdr:colOff>
      <xdr:row>59</xdr:row>
      <xdr:rowOff>161925</xdr:rowOff>
    </xdr:to>
    <xdr:sp>
      <xdr:nvSpPr>
        <xdr:cNvPr id="56" name="Line 60"/>
        <xdr:cNvSpPr>
          <a:spLocks/>
        </xdr:cNvSpPr>
      </xdr:nvSpPr>
      <xdr:spPr>
        <a:xfrm>
          <a:off x="2228850" y="1223010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60</xdr:row>
      <xdr:rowOff>0</xdr:rowOff>
    </xdr:from>
    <xdr:to>
      <xdr:col>2</xdr:col>
      <xdr:colOff>200025</xdr:colOff>
      <xdr:row>60</xdr:row>
      <xdr:rowOff>0</xdr:rowOff>
    </xdr:to>
    <xdr:sp>
      <xdr:nvSpPr>
        <xdr:cNvPr id="57" name="Line 61"/>
        <xdr:cNvSpPr>
          <a:spLocks/>
        </xdr:cNvSpPr>
      </xdr:nvSpPr>
      <xdr:spPr>
        <a:xfrm>
          <a:off x="247650" y="126873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66</xdr:row>
      <xdr:rowOff>180975</xdr:rowOff>
    </xdr:to>
    <xdr:sp>
      <xdr:nvSpPr>
        <xdr:cNvPr id="58" name="Line 62"/>
        <xdr:cNvSpPr>
          <a:spLocks/>
        </xdr:cNvSpPr>
      </xdr:nvSpPr>
      <xdr:spPr>
        <a:xfrm>
          <a:off x="266700" y="12687300"/>
          <a:ext cx="0" cy="14382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66</xdr:row>
      <xdr:rowOff>180975</xdr:rowOff>
    </xdr:from>
    <xdr:to>
      <xdr:col>2</xdr:col>
      <xdr:colOff>200025</xdr:colOff>
      <xdr:row>66</xdr:row>
      <xdr:rowOff>180975</xdr:rowOff>
    </xdr:to>
    <xdr:sp>
      <xdr:nvSpPr>
        <xdr:cNvPr id="59" name="Line 63"/>
        <xdr:cNvSpPr>
          <a:spLocks/>
        </xdr:cNvSpPr>
      </xdr:nvSpPr>
      <xdr:spPr>
        <a:xfrm>
          <a:off x="247650" y="141255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71</xdr:row>
      <xdr:rowOff>0</xdr:rowOff>
    </xdr:from>
    <xdr:to>
      <xdr:col>22</xdr:col>
      <xdr:colOff>66675</xdr:colOff>
      <xdr:row>71</xdr:row>
      <xdr:rowOff>0</xdr:rowOff>
    </xdr:to>
    <xdr:sp>
      <xdr:nvSpPr>
        <xdr:cNvPr id="60" name="Line 64"/>
        <xdr:cNvSpPr>
          <a:spLocks/>
        </xdr:cNvSpPr>
      </xdr:nvSpPr>
      <xdr:spPr>
        <a:xfrm>
          <a:off x="4267200" y="14992350"/>
          <a:ext cx="16668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0</xdr:colOff>
      <xdr:row>68</xdr:row>
      <xdr:rowOff>200025</xdr:rowOff>
    </xdr:to>
    <xdr:sp>
      <xdr:nvSpPr>
        <xdr:cNvPr id="61" name="Line 65"/>
        <xdr:cNvSpPr>
          <a:spLocks/>
        </xdr:cNvSpPr>
      </xdr:nvSpPr>
      <xdr:spPr>
        <a:xfrm>
          <a:off x="3733800" y="12896850"/>
          <a:ext cx="0" cy="16668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61</xdr:row>
      <xdr:rowOff>0</xdr:rowOff>
    </xdr:from>
    <xdr:to>
      <xdr:col>15</xdr:col>
      <xdr:colOff>180975</xdr:colOff>
      <xdr:row>61</xdr:row>
      <xdr:rowOff>0</xdr:rowOff>
    </xdr:to>
    <xdr:sp>
      <xdr:nvSpPr>
        <xdr:cNvPr id="62" name="Line 66"/>
        <xdr:cNvSpPr>
          <a:spLocks/>
        </xdr:cNvSpPr>
      </xdr:nvSpPr>
      <xdr:spPr>
        <a:xfrm>
          <a:off x="3695700" y="128968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68</xdr:row>
      <xdr:rowOff>200025</xdr:rowOff>
    </xdr:from>
    <xdr:to>
      <xdr:col>15</xdr:col>
      <xdr:colOff>190500</xdr:colOff>
      <xdr:row>68</xdr:row>
      <xdr:rowOff>200025</xdr:rowOff>
    </xdr:to>
    <xdr:sp>
      <xdr:nvSpPr>
        <xdr:cNvPr id="63" name="Line 67"/>
        <xdr:cNvSpPr>
          <a:spLocks/>
        </xdr:cNvSpPr>
      </xdr:nvSpPr>
      <xdr:spPr>
        <a:xfrm>
          <a:off x="3705225" y="145637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19</xdr:col>
      <xdr:colOff>180975</xdr:colOff>
      <xdr:row>61</xdr:row>
      <xdr:rowOff>0</xdr:rowOff>
    </xdr:to>
    <xdr:sp>
      <xdr:nvSpPr>
        <xdr:cNvPr id="64" name="Line 68"/>
        <xdr:cNvSpPr>
          <a:spLocks/>
        </xdr:cNvSpPr>
      </xdr:nvSpPr>
      <xdr:spPr>
        <a:xfrm>
          <a:off x="4762500" y="12896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60</xdr:row>
      <xdr:rowOff>123825</xdr:rowOff>
    </xdr:from>
    <xdr:to>
      <xdr:col>18</xdr:col>
      <xdr:colOff>161925</xdr:colOff>
      <xdr:row>61</xdr:row>
      <xdr:rowOff>0</xdr:rowOff>
    </xdr:to>
    <xdr:sp>
      <xdr:nvSpPr>
        <xdr:cNvPr id="65" name="AutoShape 69"/>
        <xdr:cNvSpPr>
          <a:spLocks/>
        </xdr:cNvSpPr>
      </xdr:nvSpPr>
      <xdr:spPr>
        <a:xfrm rot="10800000">
          <a:off x="4857750" y="12811125"/>
          <a:ext cx="1047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62</xdr:row>
      <xdr:rowOff>142875</xdr:rowOff>
    </xdr:from>
    <xdr:to>
      <xdr:col>6</xdr:col>
      <xdr:colOff>19050</xdr:colOff>
      <xdr:row>63</xdr:row>
      <xdr:rowOff>123825</xdr:rowOff>
    </xdr:to>
    <xdr:sp>
      <xdr:nvSpPr>
        <xdr:cNvPr id="66" name="Rectangle 70"/>
        <xdr:cNvSpPr>
          <a:spLocks/>
        </xdr:cNvSpPr>
      </xdr:nvSpPr>
      <xdr:spPr>
        <a:xfrm>
          <a:off x="1419225" y="13249275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4</xdr:col>
      <xdr:colOff>28575</xdr:colOff>
      <xdr:row>63</xdr:row>
      <xdr:rowOff>85725</xdr:rowOff>
    </xdr:from>
    <xdr:to>
      <xdr:col>7</xdr:col>
      <xdr:colOff>57150</xdr:colOff>
      <xdr:row>63</xdr:row>
      <xdr:rowOff>85725</xdr:rowOff>
    </xdr:to>
    <xdr:sp>
      <xdr:nvSpPr>
        <xdr:cNvPr id="67" name="Line 71"/>
        <xdr:cNvSpPr>
          <a:spLocks/>
        </xdr:cNvSpPr>
      </xdr:nvSpPr>
      <xdr:spPr>
        <a:xfrm>
          <a:off x="1095375" y="13401675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61</xdr:row>
      <xdr:rowOff>95250</xdr:rowOff>
    </xdr:from>
    <xdr:to>
      <xdr:col>19</xdr:col>
      <xdr:colOff>238125</xdr:colOff>
      <xdr:row>66</xdr:row>
      <xdr:rowOff>171450</xdr:rowOff>
    </xdr:to>
    <xdr:sp>
      <xdr:nvSpPr>
        <xdr:cNvPr id="68" name="Rectangle 72"/>
        <xdr:cNvSpPr>
          <a:spLocks/>
        </xdr:cNvSpPr>
      </xdr:nvSpPr>
      <xdr:spPr>
        <a:xfrm>
          <a:off x="5114925" y="12992100"/>
          <a:ext cx="1905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桝内設計水頭ｈ</a:t>
          </a:r>
        </a:p>
      </xdr:txBody>
    </xdr:sp>
    <xdr:clientData/>
  </xdr:twoCellAnchor>
  <xdr:twoCellAnchor>
    <xdr:from>
      <xdr:col>19</xdr:col>
      <xdr:colOff>47625</xdr:colOff>
      <xdr:row>61</xdr:row>
      <xdr:rowOff>0</xdr:rowOff>
    </xdr:from>
    <xdr:to>
      <xdr:col>19</xdr:col>
      <xdr:colOff>47625</xdr:colOff>
      <xdr:row>67</xdr:row>
      <xdr:rowOff>0</xdr:rowOff>
    </xdr:to>
    <xdr:sp>
      <xdr:nvSpPr>
        <xdr:cNvPr id="69" name="Line 73"/>
        <xdr:cNvSpPr>
          <a:spLocks/>
        </xdr:cNvSpPr>
      </xdr:nvSpPr>
      <xdr:spPr>
        <a:xfrm>
          <a:off x="5114925" y="12896850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70</xdr:row>
      <xdr:rowOff>47625</xdr:rowOff>
    </xdr:from>
    <xdr:to>
      <xdr:col>16</xdr:col>
      <xdr:colOff>0</xdr:colOff>
      <xdr:row>71</xdr:row>
      <xdr:rowOff>38100</xdr:rowOff>
    </xdr:to>
    <xdr:sp>
      <xdr:nvSpPr>
        <xdr:cNvPr id="70" name="Line 74"/>
        <xdr:cNvSpPr>
          <a:spLocks/>
        </xdr:cNvSpPr>
      </xdr:nvSpPr>
      <xdr:spPr>
        <a:xfrm>
          <a:off x="4267200" y="1483042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70</xdr:row>
      <xdr:rowOff>47625</xdr:rowOff>
    </xdr:from>
    <xdr:to>
      <xdr:col>22</xdr:col>
      <xdr:colOff>66675</xdr:colOff>
      <xdr:row>71</xdr:row>
      <xdr:rowOff>38100</xdr:rowOff>
    </xdr:to>
    <xdr:sp>
      <xdr:nvSpPr>
        <xdr:cNvPr id="71" name="Line 75"/>
        <xdr:cNvSpPr>
          <a:spLocks/>
        </xdr:cNvSpPr>
      </xdr:nvSpPr>
      <xdr:spPr>
        <a:xfrm>
          <a:off x="5934075" y="1483042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58</xdr:row>
      <xdr:rowOff>0</xdr:rowOff>
    </xdr:from>
    <xdr:to>
      <xdr:col>20</xdr:col>
      <xdr:colOff>200025</xdr:colOff>
      <xdr:row>58</xdr:row>
      <xdr:rowOff>0</xdr:rowOff>
    </xdr:to>
    <xdr:sp>
      <xdr:nvSpPr>
        <xdr:cNvPr id="72" name="Line 76"/>
        <xdr:cNvSpPr>
          <a:spLocks/>
        </xdr:cNvSpPr>
      </xdr:nvSpPr>
      <xdr:spPr>
        <a:xfrm>
          <a:off x="4705350" y="12268200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57</xdr:row>
      <xdr:rowOff>180975</xdr:rowOff>
    </xdr:from>
    <xdr:to>
      <xdr:col>17</xdr:col>
      <xdr:colOff>171450</xdr:colOff>
      <xdr:row>59</xdr:row>
      <xdr:rowOff>171450</xdr:rowOff>
    </xdr:to>
    <xdr:sp>
      <xdr:nvSpPr>
        <xdr:cNvPr id="73" name="Line 77"/>
        <xdr:cNvSpPr>
          <a:spLocks/>
        </xdr:cNvSpPr>
      </xdr:nvSpPr>
      <xdr:spPr>
        <a:xfrm>
          <a:off x="4705350" y="1223962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57</xdr:row>
      <xdr:rowOff>180975</xdr:rowOff>
    </xdr:from>
    <xdr:to>
      <xdr:col>20</xdr:col>
      <xdr:colOff>200025</xdr:colOff>
      <xdr:row>59</xdr:row>
      <xdr:rowOff>171450</xdr:rowOff>
    </xdr:to>
    <xdr:sp>
      <xdr:nvSpPr>
        <xdr:cNvPr id="74" name="Line 78"/>
        <xdr:cNvSpPr>
          <a:spLocks/>
        </xdr:cNvSpPr>
      </xdr:nvSpPr>
      <xdr:spPr>
        <a:xfrm>
          <a:off x="5534025" y="1223962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63</xdr:row>
      <xdr:rowOff>0</xdr:rowOff>
    </xdr:from>
    <xdr:to>
      <xdr:col>10</xdr:col>
      <xdr:colOff>161925</xdr:colOff>
      <xdr:row>63</xdr:row>
      <xdr:rowOff>0</xdr:rowOff>
    </xdr:to>
    <xdr:sp>
      <xdr:nvSpPr>
        <xdr:cNvPr id="75" name="Line 79"/>
        <xdr:cNvSpPr>
          <a:spLocks/>
        </xdr:cNvSpPr>
      </xdr:nvSpPr>
      <xdr:spPr>
        <a:xfrm flipH="1">
          <a:off x="1971675" y="13315950"/>
          <a:ext cx="857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66</xdr:row>
      <xdr:rowOff>0</xdr:rowOff>
    </xdr:from>
    <xdr:to>
      <xdr:col>11</xdr:col>
      <xdr:colOff>161925</xdr:colOff>
      <xdr:row>66</xdr:row>
      <xdr:rowOff>0</xdr:rowOff>
    </xdr:to>
    <xdr:sp>
      <xdr:nvSpPr>
        <xdr:cNvPr id="76" name="Line 80"/>
        <xdr:cNvSpPr>
          <a:spLocks/>
        </xdr:cNvSpPr>
      </xdr:nvSpPr>
      <xdr:spPr>
        <a:xfrm flipH="1">
          <a:off x="2009775" y="13944600"/>
          <a:ext cx="1085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63</xdr:row>
      <xdr:rowOff>0</xdr:rowOff>
    </xdr:from>
    <xdr:to>
      <xdr:col>24</xdr:col>
      <xdr:colOff>171450</xdr:colOff>
      <xdr:row>63</xdr:row>
      <xdr:rowOff>0</xdr:rowOff>
    </xdr:to>
    <xdr:sp>
      <xdr:nvSpPr>
        <xdr:cNvPr id="77" name="Line 81"/>
        <xdr:cNvSpPr>
          <a:spLocks/>
        </xdr:cNvSpPr>
      </xdr:nvSpPr>
      <xdr:spPr>
        <a:xfrm flipH="1">
          <a:off x="5572125" y="133159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68</xdr:row>
      <xdr:rowOff>0</xdr:rowOff>
    </xdr:from>
    <xdr:to>
      <xdr:col>25</xdr:col>
      <xdr:colOff>152400</xdr:colOff>
      <xdr:row>68</xdr:row>
      <xdr:rowOff>0</xdr:rowOff>
    </xdr:to>
    <xdr:sp>
      <xdr:nvSpPr>
        <xdr:cNvPr id="78" name="Line 82"/>
        <xdr:cNvSpPr>
          <a:spLocks/>
        </xdr:cNvSpPr>
      </xdr:nvSpPr>
      <xdr:spPr>
        <a:xfrm flipH="1">
          <a:off x="5772150" y="14363700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69</xdr:row>
      <xdr:rowOff>114300</xdr:rowOff>
    </xdr:from>
    <xdr:to>
      <xdr:col>23</xdr:col>
      <xdr:colOff>200025</xdr:colOff>
      <xdr:row>70</xdr:row>
      <xdr:rowOff>0</xdr:rowOff>
    </xdr:to>
    <xdr:sp>
      <xdr:nvSpPr>
        <xdr:cNvPr id="79" name="Freeform 83"/>
        <xdr:cNvSpPr>
          <a:spLocks/>
        </xdr:cNvSpPr>
      </xdr:nvSpPr>
      <xdr:spPr>
        <a:xfrm>
          <a:off x="5762625" y="14687550"/>
          <a:ext cx="571500" cy="95250"/>
        </a:xfrm>
        <a:custGeom>
          <a:pathLst>
            <a:path h="10" w="60">
              <a:moveTo>
                <a:pt x="60" y="10"/>
              </a:moveTo>
              <a:lnTo>
                <a:pt x="39" y="10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65</xdr:row>
      <xdr:rowOff>0</xdr:rowOff>
    </xdr:from>
    <xdr:to>
      <xdr:col>25</xdr:col>
      <xdr:colOff>0</xdr:colOff>
      <xdr:row>65</xdr:row>
      <xdr:rowOff>0</xdr:rowOff>
    </xdr:to>
    <xdr:sp>
      <xdr:nvSpPr>
        <xdr:cNvPr id="80" name="Line 84"/>
        <xdr:cNvSpPr>
          <a:spLocks/>
        </xdr:cNvSpPr>
      </xdr:nvSpPr>
      <xdr:spPr>
        <a:xfrm flipH="1">
          <a:off x="5962650" y="13735050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69</xdr:row>
      <xdr:rowOff>200025</xdr:rowOff>
    </xdr:from>
    <xdr:to>
      <xdr:col>15</xdr:col>
      <xdr:colOff>190500</xdr:colOff>
      <xdr:row>69</xdr:row>
      <xdr:rowOff>200025</xdr:rowOff>
    </xdr:to>
    <xdr:sp>
      <xdr:nvSpPr>
        <xdr:cNvPr id="81" name="Line 85"/>
        <xdr:cNvSpPr>
          <a:spLocks/>
        </xdr:cNvSpPr>
      </xdr:nvSpPr>
      <xdr:spPr>
        <a:xfrm>
          <a:off x="3962400" y="1477327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68</xdr:row>
      <xdr:rowOff>200025</xdr:rowOff>
    </xdr:from>
    <xdr:to>
      <xdr:col>15</xdr:col>
      <xdr:colOff>0</xdr:colOff>
      <xdr:row>69</xdr:row>
      <xdr:rowOff>200025</xdr:rowOff>
    </xdr:to>
    <xdr:sp>
      <xdr:nvSpPr>
        <xdr:cNvPr id="82" name="Line 86"/>
        <xdr:cNvSpPr>
          <a:spLocks/>
        </xdr:cNvSpPr>
      </xdr:nvSpPr>
      <xdr:spPr>
        <a:xfrm>
          <a:off x="4000500" y="145637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67</xdr:row>
      <xdr:rowOff>0</xdr:rowOff>
    </xdr:from>
    <xdr:to>
      <xdr:col>15</xdr:col>
      <xdr:colOff>190500</xdr:colOff>
      <xdr:row>67</xdr:row>
      <xdr:rowOff>0</xdr:rowOff>
    </xdr:to>
    <xdr:sp>
      <xdr:nvSpPr>
        <xdr:cNvPr id="83" name="Line 87"/>
        <xdr:cNvSpPr>
          <a:spLocks/>
        </xdr:cNvSpPr>
      </xdr:nvSpPr>
      <xdr:spPr>
        <a:xfrm>
          <a:off x="3962400" y="141541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68</xdr:row>
      <xdr:rowOff>200025</xdr:rowOff>
    </xdr:to>
    <xdr:sp>
      <xdr:nvSpPr>
        <xdr:cNvPr id="84" name="Line 88"/>
        <xdr:cNvSpPr>
          <a:spLocks/>
        </xdr:cNvSpPr>
      </xdr:nvSpPr>
      <xdr:spPr>
        <a:xfrm>
          <a:off x="4000500" y="1415415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9525</xdr:rowOff>
    </xdr:from>
    <xdr:to>
      <xdr:col>6</xdr:col>
      <xdr:colOff>238125</xdr:colOff>
      <xdr:row>69</xdr:row>
      <xdr:rowOff>0</xdr:rowOff>
    </xdr:to>
    <xdr:sp>
      <xdr:nvSpPr>
        <xdr:cNvPr id="85" name="Freeform 89"/>
        <xdr:cNvSpPr>
          <a:spLocks/>
        </xdr:cNvSpPr>
      </xdr:nvSpPr>
      <xdr:spPr>
        <a:xfrm>
          <a:off x="1333500" y="14163675"/>
          <a:ext cx="504825" cy="409575"/>
        </a:xfrm>
        <a:custGeom>
          <a:pathLst>
            <a:path h="43" w="53">
              <a:moveTo>
                <a:pt x="53" y="43"/>
              </a:moveTo>
              <a:lnTo>
                <a:pt x="0" y="43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6</xdr:row>
      <xdr:rowOff>19050</xdr:rowOff>
    </xdr:from>
    <xdr:to>
      <xdr:col>23</xdr:col>
      <xdr:colOff>228600</xdr:colOff>
      <xdr:row>6</xdr:row>
      <xdr:rowOff>133350</xdr:rowOff>
    </xdr:to>
    <xdr:pic>
      <xdr:nvPicPr>
        <xdr:cNvPr id="86" name="Picture 90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333500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161925</xdr:colOff>
      <xdr:row>6</xdr:row>
      <xdr:rowOff>9525</xdr:rowOff>
    </xdr:from>
    <xdr:to>
      <xdr:col>15</xdr:col>
      <xdr:colOff>114300</xdr:colOff>
      <xdr:row>6</xdr:row>
      <xdr:rowOff>133350</xdr:rowOff>
    </xdr:to>
    <xdr:pic>
      <xdr:nvPicPr>
        <xdr:cNvPr id="87" name="Picture 91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3239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228600</xdr:colOff>
      <xdr:row>60</xdr:row>
      <xdr:rowOff>9525</xdr:rowOff>
    </xdr:from>
    <xdr:to>
      <xdr:col>23</xdr:col>
      <xdr:colOff>180975</xdr:colOff>
      <xdr:row>60</xdr:row>
      <xdr:rowOff>133350</xdr:rowOff>
    </xdr:to>
    <xdr:pic>
      <xdr:nvPicPr>
        <xdr:cNvPr id="88" name="Picture 92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26968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60</xdr:row>
      <xdr:rowOff>9525</xdr:rowOff>
    </xdr:from>
    <xdr:to>
      <xdr:col>14</xdr:col>
      <xdr:colOff>238125</xdr:colOff>
      <xdr:row>60</xdr:row>
      <xdr:rowOff>133350</xdr:rowOff>
    </xdr:to>
    <xdr:pic>
      <xdr:nvPicPr>
        <xdr:cNvPr id="89" name="Picture 93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2696825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6</xdr:row>
      <xdr:rowOff>0</xdr:rowOff>
    </xdr:from>
    <xdr:to>
      <xdr:col>14</xdr:col>
      <xdr:colOff>114300</xdr:colOff>
      <xdr:row>6</xdr:row>
      <xdr:rowOff>123825</xdr:rowOff>
    </xdr:to>
    <xdr:pic>
      <xdr:nvPicPr>
        <xdr:cNvPr id="1" name="Picture 100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314450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219075</xdr:colOff>
      <xdr:row>6</xdr:row>
      <xdr:rowOff>123825</xdr:rowOff>
    </xdr:to>
    <xdr:pic>
      <xdr:nvPicPr>
        <xdr:cNvPr id="2" name="Picture 99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314450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200025</xdr:rowOff>
    </xdr:from>
    <xdr:to>
      <xdr:col>22</xdr:col>
      <xdr:colOff>66675</xdr:colOff>
      <xdr:row>15</xdr:row>
      <xdr:rowOff>200025</xdr:rowOff>
    </xdr:to>
    <xdr:sp>
      <xdr:nvSpPr>
        <xdr:cNvPr id="3" name="Rectangle 1" descr="20%"/>
        <xdr:cNvSpPr>
          <a:spLocks/>
        </xdr:cNvSpPr>
      </xdr:nvSpPr>
      <xdr:spPr>
        <a:xfrm>
          <a:off x="4267200" y="3190875"/>
          <a:ext cx="1666875" cy="2095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6</xdr:row>
      <xdr:rowOff>180975</xdr:rowOff>
    </xdr:from>
    <xdr:to>
      <xdr:col>22</xdr:col>
      <xdr:colOff>95250</xdr:colOff>
      <xdr:row>15</xdr:row>
      <xdr:rowOff>19050</xdr:rowOff>
    </xdr:to>
    <xdr:sp>
      <xdr:nvSpPr>
        <xdr:cNvPr id="4" name="Rectangle 2"/>
        <xdr:cNvSpPr>
          <a:spLocks/>
        </xdr:cNvSpPr>
      </xdr:nvSpPr>
      <xdr:spPr>
        <a:xfrm>
          <a:off x="4238625" y="1495425"/>
          <a:ext cx="1724025" cy="17240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5</xdr:row>
      <xdr:rowOff>180975</xdr:rowOff>
    </xdr:from>
    <xdr:to>
      <xdr:col>8</xdr:col>
      <xdr:colOff>123825</xdr:colOff>
      <xdr:row>13</xdr:row>
      <xdr:rowOff>0</xdr:rowOff>
    </xdr:to>
    <xdr:sp>
      <xdr:nvSpPr>
        <xdr:cNvPr id="5" name="Rectangle 3"/>
        <xdr:cNvSpPr>
          <a:spLocks/>
        </xdr:cNvSpPr>
      </xdr:nvSpPr>
      <xdr:spPr>
        <a:xfrm>
          <a:off x="762000" y="1285875"/>
          <a:ext cx="1495425" cy="14954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6</xdr:row>
      <xdr:rowOff>0</xdr:rowOff>
    </xdr:from>
    <xdr:to>
      <xdr:col>8</xdr:col>
      <xdr:colOff>95250</xdr:colOff>
      <xdr:row>12</xdr:row>
      <xdr:rowOff>180975</xdr:rowOff>
    </xdr:to>
    <xdr:sp>
      <xdr:nvSpPr>
        <xdr:cNvPr id="6" name="Rectangle 4" descr="れんが (斜め)"/>
        <xdr:cNvSpPr>
          <a:spLocks/>
        </xdr:cNvSpPr>
      </xdr:nvSpPr>
      <xdr:spPr>
        <a:xfrm>
          <a:off x="790575" y="1314450"/>
          <a:ext cx="1438275" cy="14382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66675</xdr:colOff>
      <xdr:row>14</xdr:row>
      <xdr:rowOff>200025</xdr:rowOff>
    </xdr:to>
    <xdr:sp>
      <xdr:nvSpPr>
        <xdr:cNvPr id="7" name="Rectangle 7" descr="れんが (斜め)"/>
        <xdr:cNvSpPr>
          <a:spLocks/>
        </xdr:cNvSpPr>
      </xdr:nvSpPr>
      <xdr:spPr>
        <a:xfrm>
          <a:off x="4267200" y="1524000"/>
          <a:ext cx="1666875" cy="16668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25</xdr:col>
      <xdr:colOff>9525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476625" y="1314450"/>
          <a:ext cx="3200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</xdr:row>
      <xdr:rowOff>0</xdr:rowOff>
    </xdr:from>
    <xdr:to>
      <xdr:col>21</xdr:col>
      <xdr:colOff>47625</xdr:colOff>
      <xdr:row>13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572000" y="1314450"/>
          <a:ext cx="1076325" cy="1466850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6</xdr:row>
      <xdr:rowOff>0</xdr:rowOff>
    </xdr:from>
    <xdr:to>
      <xdr:col>20</xdr:col>
      <xdr:colOff>200025</xdr:colOff>
      <xdr:row>13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05350" y="1314450"/>
          <a:ext cx="828675" cy="14668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4</xdr:row>
      <xdr:rowOff>0</xdr:rowOff>
    </xdr:from>
    <xdr:to>
      <xdr:col>8</xdr:col>
      <xdr:colOff>95250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790575" y="89535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</xdr:row>
      <xdr:rowOff>161925</xdr:rowOff>
    </xdr:from>
    <xdr:to>
      <xdr:col>2</xdr:col>
      <xdr:colOff>257175</xdr:colOff>
      <xdr:row>5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790575" y="84772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</xdr:row>
      <xdr:rowOff>171450</xdr:rowOff>
    </xdr:from>
    <xdr:to>
      <xdr:col>8</xdr:col>
      <xdr:colOff>95250</xdr:colOff>
      <xdr:row>5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2228850" y="85725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</xdr:row>
      <xdr:rowOff>0</xdr:rowOff>
    </xdr:from>
    <xdr:to>
      <xdr:col>2</xdr:col>
      <xdr:colOff>200025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247650" y="13144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180975</xdr:rowOff>
    </xdr:to>
    <xdr:sp>
      <xdr:nvSpPr>
        <xdr:cNvPr id="15" name="Line 15"/>
        <xdr:cNvSpPr>
          <a:spLocks/>
        </xdr:cNvSpPr>
      </xdr:nvSpPr>
      <xdr:spPr>
        <a:xfrm>
          <a:off x="266700" y="1314450"/>
          <a:ext cx="0" cy="14382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12</xdr:row>
      <xdr:rowOff>180975</xdr:rowOff>
    </xdr:from>
    <xdr:to>
      <xdr:col>2</xdr:col>
      <xdr:colOff>200025</xdr:colOff>
      <xdr:row>12</xdr:row>
      <xdr:rowOff>180975</xdr:rowOff>
    </xdr:to>
    <xdr:sp>
      <xdr:nvSpPr>
        <xdr:cNvPr id="16" name="Line 16"/>
        <xdr:cNvSpPr>
          <a:spLocks/>
        </xdr:cNvSpPr>
      </xdr:nvSpPr>
      <xdr:spPr>
        <a:xfrm>
          <a:off x="247650" y="27527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22</xdr:col>
      <xdr:colOff>66675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267200" y="3619500"/>
          <a:ext cx="16668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14</xdr:row>
      <xdr:rowOff>200025</xdr:rowOff>
    </xdr:to>
    <xdr:sp>
      <xdr:nvSpPr>
        <xdr:cNvPr id="18" name="Line 18"/>
        <xdr:cNvSpPr>
          <a:spLocks/>
        </xdr:cNvSpPr>
      </xdr:nvSpPr>
      <xdr:spPr>
        <a:xfrm>
          <a:off x="3733800" y="1524000"/>
          <a:ext cx="0" cy="16668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</xdr:row>
      <xdr:rowOff>0</xdr:rowOff>
    </xdr:from>
    <xdr:to>
      <xdr:col>15</xdr:col>
      <xdr:colOff>180975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3695700" y="15240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14</xdr:row>
      <xdr:rowOff>200025</xdr:rowOff>
    </xdr:from>
    <xdr:to>
      <xdr:col>15</xdr:col>
      <xdr:colOff>190500</xdr:colOff>
      <xdr:row>14</xdr:row>
      <xdr:rowOff>200025</xdr:rowOff>
    </xdr:to>
    <xdr:sp>
      <xdr:nvSpPr>
        <xdr:cNvPr id="20" name="Line 20"/>
        <xdr:cNvSpPr>
          <a:spLocks/>
        </xdr:cNvSpPr>
      </xdr:nvSpPr>
      <xdr:spPr>
        <a:xfrm>
          <a:off x="3705225" y="31908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7</xdr:row>
      <xdr:rowOff>0</xdr:rowOff>
    </xdr:from>
    <xdr:to>
      <xdr:col>19</xdr:col>
      <xdr:colOff>180975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4762500" y="1524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6</xdr:row>
      <xdr:rowOff>123825</xdr:rowOff>
    </xdr:from>
    <xdr:to>
      <xdr:col>18</xdr:col>
      <xdr:colOff>161925</xdr:colOff>
      <xdr:row>7</xdr:row>
      <xdr:rowOff>0</xdr:rowOff>
    </xdr:to>
    <xdr:sp>
      <xdr:nvSpPr>
        <xdr:cNvPr id="22" name="AutoShape 22"/>
        <xdr:cNvSpPr>
          <a:spLocks/>
        </xdr:cNvSpPr>
      </xdr:nvSpPr>
      <xdr:spPr>
        <a:xfrm rot="10800000">
          <a:off x="4857750" y="1438275"/>
          <a:ext cx="1047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47625</xdr:rowOff>
    </xdr:from>
    <xdr:to>
      <xdr:col>16</xdr:col>
      <xdr:colOff>0</xdr:colOff>
      <xdr:row>17</xdr:row>
      <xdr:rowOff>38100</xdr:rowOff>
    </xdr:to>
    <xdr:sp>
      <xdr:nvSpPr>
        <xdr:cNvPr id="23" name="Line 27"/>
        <xdr:cNvSpPr>
          <a:spLocks/>
        </xdr:cNvSpPr>
      </xdr:nvSpPr>
      <xdr:spPr>
        <a:xfrm>
          <a:off x="4267200" y="345757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16</xdr:row>
      <xdr:rowOff>47625</xdr:rowOff>
    </xdr:from>
    <xdr:to>
      <xdr:col>22</xdr:col>
      <xdr:colOff>66675</xdr:colOff>
      <xdr:row>17</xdr:row>
      <xdr:rowOff>38100</xdr:rowOff>
    </xdr:to>
    <xdr:sp>
      <xdr:nvSpPr>
        <xdr:cNvPr id="24" name="Line 28"/>
        <xdr:cNvSpPr>
          <a:spLocks/>
        </xdr:cNvSpPr>
      </xdr:nvSpPr>
      <xdr:spPr>
        <a:xfrm>
          <a:off x="5934075" y="345757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4</xdr:row>
      <xdr:rowOff>0</xdr:rowOff>
    </xdr:from>
    <xdr:to>
      <xdr:col>20</xdr:col>
      <xdr:colOff>200025</xdr:colOff>
      <xdr:row>4</xdr:row>
      <xdr:rowOff>0</xdr:rowOff>
    </xdr:to>
    <xdr:sp>
      <xdr:nvSpPr>
        <xdr:cNvPr id="25" name="Line 29"/>
        <xdr:cNvSpPr>
          <a:spLocks/>
        </xdr:cNvSpPr>
      </xdr:nvSpPr>
      <xdr:spPr>
        <a:xfrm>
          <a:off x="4705350" y="895350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3</xdr:row>
      <xdr:rowOff>180975</xdr:rowOff>
    </xdr:from>
    <xdr:to>
      <xdr:col>17</xdr:col>
      <xdr:colOff>171450</xdr:colOff>
      <xdr:row>5</xdr:row>
      <xdr:rowOff>171450</xdr:rowOff>
    </xdr:to>
    <xdr:sp>
      <xdr:nvSpPr>
        <xdr:cNvPr id="26" name="Line 30"/>
        <xdr:cNvSpPr>
          <a:spLocks/>
        </xdr:cNvSpPr>
      </xdr:nvSpPr>
      <xdr:spPr>
        <a:xfrm>
          <a:off x="4705350" y="86677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</xdr:row>
      <xdr:rowOff>180975</xdr:rowOff>
    </xdr:from>
    <xdr:to>
      <xdr:col>20</xdr:col>
      <xdr:colOff>200025</xdr:colOff>
      <xdr:row>5</xdr:row>
      <xdr:rowOff>171450</xdr:rowOff>
    </xdr:to>
    <xdr:sp>
      <xdr:nvSpPr>
        <xdr:cNvPr id="27" name="Line 31"/>
        <xdr:cNvSpPr>
          <a:spLocks/>
        </xdr:cNvSpPr>
      </xdr:nvSpPr>
      <xdr:spPr>
        <a:xfrm>
          <a:off x="5534025" y="86677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7</xdr:row>
      <xdr:rowOff>0</xdr:rowOff>
    </xdr:from>
    <xdr:to>
      <xdr:col>7</xdr:col>
      <xdr:colOff>152400</xdr:colOff>
      <xdr:row>11</xdr:row>
      <xdr:rowOff>171450</xdr:rowOff>
    </xdr:to>
    <xdr:sp>
      <xdr:nvSpPr>
        <xdr:cNvPr id="28" name="Rectangle 32"/>
        <xdr:cNvSpPr>
          <a:spLocks/>
        </xdr:cNvSpPr>
      </xdr:nvSpPr>
      <xdr:spPr>
        <a:xfrm>
          <a:off x="1009650" y="1524000"/>
          <a:ext cx="1009650" cy="1009650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133350</xdr:rowOff>
    </xdr:from>
    <xdr:to>
      <xdr:col>7</xdr:col>
      <xdr:colOff>9525</xdr:colOff>
      <xdr:row>11</xdr:row>
      <xdr:rowOff>19050</xdr:rowOff>
    </xdr:to>
    <xdr:sp>
      <xdr:nvSpPr>
        <xdr:cNvPr id="29" name="Rectangle 33"/>
        <xdr:cNvSpPr>
          <a:spLocks/>
        </xdr:cNvSpPr>
      </xdr:nvSpPr>
      <xdr:spPr>
        <a:xfrm>
          <a:off x="1152525" y="1657350"/>
          <a:ext cx="723900" cy="7239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38100</xdr:rowOff>
    </xdr:from>
    <xdr:to>
      <xdr:col>5</xdr:col>
      <xdr:colOff>247650</xdr:colOff>
      <xdr:row>9</xdr:row>
      <xdr:rowOff>19050</xdr:rowOff>
    </xdr:to>
    <xdr:sp>
      <xdr:nvSpPr>
        <xdr:cNvPr id="30" name="Rectangle 23"/>
        <xdr:cNvSpPr>
          <a:spLocks/>
        </xdr:cNvSpPr>
      </xdr:nvSpPr>
      <xdr:spPr>
        <a:xfrm>
          <a:off x="1381125" y="17716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4</xdr:col>
      <xdr:colOff>85725</xdr:colOff>
      <xdr:row>8</xdr:row>
      <xdr:rowOff>190500</xdr:rowOff>
    </xdr:from>
    <xdr:to>
      <xdr:col>7</xdr:col>
      <xdr:colOff>0</xdr:colOff>
      <xdr:row>8</xdr:row>
      <xdr:rowOff>190500</xdr:rowOff>
    </xdr:to>
    <xdr:sp>
      <xdr:nvSpPr>
        <xdr:cNvPr id="31" name="Line 24"/>
        <xdr:cNvSpPr>
          <a:spLocks/>
        </xdr:cNvSpPr>
      </xdr:nvSpPr>
      <xdr:spPr>
        <a:xfrm>
          <a:off x="1152525" y="1924050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9</xdr:row>
      <xdr:rowOff>76200</xdr:rowOff>
    </xdr:from>
    <xdr:to>
      <xdr:col>6</xdr:col>
      <xdr:colOff>133350</xdr:colOff>
      <xdr:row>10</xdr:row>
      <xdr:rowOff>57150</xdr:rowOff>
    </xdr:to>
    <xdr:sp>
      <xdr:nvSpPr>
        <xdr:cNvPr id="32" name="Rectangle 35"/>
        <xdr:cNvSpPr>
          <a:spLocks/>
        </xdr:cNvSpPr>
      </xdr:nvSpPr>
      <xdr:spPr>
        <a:xfrm>
          <a:off x="1533525" y="201930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6</xdr:col>
      <xdr:colOff>85725</xdr:colOff>
      <xdr:row>7</xdr:row>
      <xdr:rowOff>133350</xdr:rowOff>
    </xdr:from>
    <xdr:to>
      <xdr:col>6</xdr:col>
      <xdr:colOff>85725</xdr:colOff>
      <xdr:row>11</xdr:row>
      <xdr:rowOff>9525</xdr:rowOff>
    </xdr:to>
    <xdr:sp>
      <xdr:nvSpPr>
        <xdr:cNvPr id="33" name="Line 34"/>
        <xdr:cNvSpPr>
          <a:spLocks/>
        </xdr:cNvSpPr>
      </xdr:nvSpPr>
      <xdr:spPr>
        <a:xfrm>
          <a:off x="1685925" y="165735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0</xdr:rowOff>
    </xdr:from>
    <xdr:to>
      <xdr:col>10</xdr:col>
      <xdr:colOff>161925</xdr:colOff>
      <xdr:row>9</xdr:row>
      <xdr:rowOff>0</xdr:rowOff>
    </xdr:to>
    <xdr:sp>
      <xdr:nvSpPr>
        <xdr:cNvPr id="34" name="Line 36"/>
        <xdr:cNvSpPr>
          <a:spLocks/>
        </xdr:cNvSpPr>
      </xdr:nvSpPr>
      <xdr:spPr>
        <a:xfrm flipH="1">
          <a:off x="1933575" y="1943100"/>
          <a:ext cx="895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12</xdr:row>
      <xdr:rowOff>0</xdr:rowOff>
    </xdr:from>
    <xdr:to>
      <xdr:col>11</xdr:col>
      <xdr:colOff>161925</xdr:colOff>
      <xdr:row>12</xdr:row>
      <xdr:rowOff>0</xdr:rowOff>
    </xdr:to>
    <xdr:sp>
      <xdr:nvSpPr>
        <xdr:cNvPr id="35" name="Line 37"/>
        <xdr:cNvSpPr>
          <a:spLocks/>
        </xdr:cNvSpPr>
      </xdr:nvSpPr>
      <xdr:spPr>
        <a:xfrm flipH="1">
          <a:off x="2114550" y="2571750"/>
          <a:ext cx="981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9</xdr:row>
      <xdr:rowOff>0</xdr:rowOff>
    </xdr:from>
    <xdr:to>
      <xdr:col>24</xdr:col>
      <xdr:colOff>161925</xdr:colOff>
      <xdr:row>9</xdr:row>
      <xdr:rowOff>0</xdr:rowOff>
    </xdr:to>
    <xdr:sp>
      <xdr:nvSpPr>
        <xdr:cNvPr id="36" name="Line 38"/>
        <xdr:cNvSpPr>
          <a:spLocks/>
        </xdr:cNvSpPr>
      </xdr:nvSpPr>
      <xdr:spPr>
        <a:xfrm flipH="1">
          <a:off x="5572125" y="1943100"/>
          <a:ext cx="990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14</xdr:row>
      <xdr:rowOff>0</xdr:rowOff>
    </xdr:from>
    <xdr:to>
      <xdr:col>25</xdr:col>
      <xdr:colOff>152400</xdr:colOff>
      <xdr:row>14</xdr:row>
      <xdr:rowOff>0</xdr:rowOff>
    </xdr:to>
    <xdr:sp>
      <xdr:nvSpPr>
        <xdr:cNvPr id="37" name="Line 39"/>
        <xdr:cNvSpPr>
          <a:spLocks/>
        </xdr:cNvSpPr>
      </xdr:nvSpPr>
      <xdr:spPr>
        <a:xfrm flipH="1">
          <a:off x="5772150" y="2990850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15</xdr:row>
      <xdr:rowOff>114300</xdr:rowOff>
    </xdr:from>
    <xdr:to>
      <xdr:col>23</xdr:col>
      <xdr:colOff>180975</xdr:colOff>
      <xdr:row>16</xdr:row>
      <xdr:rowOff>0</xdr:rowOff>
    </xdr:to>
    <xdr:sp>
      <xdr:nvSpPr>
        <xdr:cNvPr id="38" name="Freeform 40"/>
        <xdr:cNvSpPr>
          <a:spLocks/>
        </xdr:cNvSpPr>
      </xdr:nvSpPr>
      <xdr:spPr>
        <a:xfrm>
          <a:off x="5762625" y="3314700"/>
          <a:ext cx="552450" cy="95250"/>
        </a:xfrm>
        <a:custGeom>
          <a:pathLst>
            <a:path h="10" w="58">
              <a:moveTo>
                <a:pt x="58" y="10"/>
              </a:moveTo>
              <a:lnTo>
                <a:pt x="39" y="10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12</xdr:row>
      <xdr:rowOff>180975</xdr:rowOff>
    </xdr:from>
    <xdr:to>
      <xdr:col>2</xdr:col>
      <xdr:colOff>200025</xdr:colOff>
      <xdr:row>12</xdr:row>
      <xdr:rowOff>180975</xdr:rowOff>
    </xdr:to>
    <xdr:sp>
      <xdr:nvSpPr>
        <xdr:cNvPr id="39" name="Line 41"/>
        <xdr:cNvSpPr>
          <a:spLocks/>
        </xdr:cNvSpPr>
      </xdr:nvSpPr>
      <xdr:spPr>
        <a:xfrm>
          <a:off x="247650" y="27527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12</xdr:row>
      <xdr:rowOff>180975</xdr:rowOff>
    </xdr:from>
    <xdr:to>
      <xdr:col>2</xdr:col>
      <xdr:colOff>200025</xdr:colOff>
      <xdr:row>12</xdr:row>
      <xdr:rowOff>180975</xdr:rowOff>
    </xdr:to>
    <xdr:sp>
      <xdr:nvSpPr>
        <xdr:cNvPr id="40" name="Line 42"/>
        <xdr:cNvSpPr>
          <a:spLocks/>
        </xdr:cNvSpPr>
      </xdr:nvSpPr>
      <xdr:spPr>
        <a:xfrm>
          <a:off x="247650" y="27527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6</xdr:col>
      <xdr:colOff>238125</xdr:colOff>
      <xdr:row>15</xdr:row>
      <xdr:rowOff>0</xdr:rowOff>
    </xdr:to>
    <xdr:sp>
      <xdr:nvSpPr>
        <xdr:cNvPr id="41" name="Freeform 43"/>
        <xdr:cNvSpPr>
          <a:spLocks/>
        </xdr:cNvSpPr>
      </xdr:nvSpPr>
      <xdr:spPr>
        <a:xfrm>
          <a:off x="1333500" y="2790825"/>
          <a:ext cx="504825" cy="409575"/>
        </a:xfrm>
        <a:custGeom>
          <a:pathLst>
            <a:path h="43" w="53">
              <a:moveTo>
                <a:pt x="53" y="43"/>
              </a:moveTo>
              <a:lnTo>
                <a:pt x="0" y="43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11</xdr:row>
      <xdr:rowOff>0</xdr:rowOff>
    </xdr:from>
    <xdr:to>
      <xdr:col>25</xdr:col>
      <xdr:colOff>0</xdr:colOff>
      <xdr:row>11</xdr:row>
      <xdr:rowOff>0</xdr:rowOff>
    </xdr:to>
    <xdr:sp>
      <xdr:nvSpPr>
        <xdr:cNvPr id="42" name="Line 44"/>
        <xdr:cNvSpPr>
          <a:spLocks/>
        </xdr:cNvSpPr>
      </xdr:nvSpPr>
      <xdr:spPr>
        <a:xfrm flipH="1">
          <a:off x="5962650" y="2362200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14</xdr:row>
      <xdr:rowOff>200025</xdr:rowOff>
    </xdr:from>
    <xdr:to>
      <xdr:col>15</xdr:col>
      <xdr:colOff>190500</xdr:colOff>
      <xdr:row>14</xdr:row>
      <xdr:rowOff>200025</xdr:rowOff>
    </xdr:to>
    <xdr:sp>
      <xdr:nvSpPr>
        <xdr:cNvPr id="43" name="Line 45"/>
        <xdr:cNvSpPr>
          <a:spLocks/>
        </xdr:cNvSpPr>
      </xdr:nvSpPr>
      <xdr:spPr>
        <a:xfrm>
          <a:off x="3705225" y="31908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15</xdr:row>
      <xdr:rowOff>200025</xdr:rowOff>
    </xdr:from>
    <xdr:to>
      <xdr:col>15</xdr:col>
      <xdr:colOff>190500</xdr:colOff>
      <xdr:row>15</xdr:row>
      <xdr:rowOff>200025</xdr:rowOff>
    </xdr:to>
    <xdr:sp>
      <xdr:nvSpPr>
        <xdr:cNvPr id="44" name="Line 46"/>
        <xdr:cNvSpPr>
          <a:spLocks/>
        </xdr:cNvSpPr>
      </xdr:nvSpPr>
      <xdr:spPr>
        <a:xfrm>
          <a:off x="3962400" y="340042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200025</xdr:rowOff>
    </xdr:from>
    <xdr:to>
      <xdr:col>15</xdr:col>
      <xdr:colOff>0</xdr:colOff>
      <xdr:row>15</xdr:row>
      <xdr:rowOff>200025</xdr:rowOff>
    </xdr:to>
    <xdr:sp>
      <xdr:nvSpPr>
        <xdr:cNvPr id="45" name="Line 47"/>
        <xdr:cNvSpPr>
          <a:spLocks/>
        </xdr:cNvSpPr>
      </xdr:nvSpPr>
      <xdr:spPr>
        <a:xfrm>
          <a:off x="4000500" y="319087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13</xdr:row>
      <xdr:rowOff>0</xdr:rowOff>
    </xdr:from>
    <xdr:to>
      <xdr:col>15</xdr:col>
      <xdr:colOff>190500</xdr:colOff>
      <xdr:row>13</xdr:row>
      <xdr:rowOff>0</xdr:rowOff>
    </xdr:to>
    <xdr:sp>
      <xdr:nvSpPr>
        <xdr:cNvPr id="46" name="Line 48"/>
        <xdr:cNvSpPr>
          <a:spLocks/>
        </xdr:cNvSpPr>
      </xdr:nvSpPr>
      <xdr:spPr>
        <a:xfrm>
          <a:off x="3962400" y="278130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14</xdr:row>
      <xdr:rowOff>200025</xdr:rowOff>
    </xdr:to>
    <xdr:sp>
      <xdr:nvSpPr>
        <xdr:cNvPr id="47" name="Line 49"/>
        <xdr:cNvSpPr>
          <a:spLocks/>
        </xdr:cNvSpPr>
      </xdr:nvSpPr>
      <xdr:spPr>
        <a:xfrm>
          <a:off x="4000500" y="278130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7</xdr:row>
      <xdr:rowOff>95250</xdr:rowOff>
    </xdr:from>
    <xdr:to>
      <xdr:col>19</xdr:col>
      <xdr:colOff>238125</xdr:colOff>
      <xdr:row>12</xdr:row>
      <xdr:rowOff>171450</xdr:rowOff>
    </xdr:to>
    <xdr:sp>
      <xdr:nvSpPr>
        <xdr:cNvPr id="48" name="Rectangle 50"/>
        <xdr:cNvSpPr>
          <a:spLocks/>
        </xdr:cNvSpPr>
      </xdr:nvSpPr>
      <xdr:spPr>
        <a:xfrm>
          <a:off x="5114925" y="1619250"/>
          <a:ext cx="1905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桝内設計水頭ｈ</a:t>
          </a:r>
        </a:p>
      </xdr:txBody>
    </xdr:sp>
    <xdr:clientData/>
  </xdr:twoCellAnchor>
  <xdr:twoCellAnchor>
    <xdr:from>
      <xdr:col>19</xdr:col>
      <xdr:colOff>47625</xdr:colOff>
      <xdr:row>7</xdr:row>
      <xdr:rowOff>0</xdr:rowOff>
    </xdr:from>
    <xdr:to>
      <xdr:col>19</xdr:col>
      <xdr:colOff>47625</xdr:colOff>
      <xdr:row>13</xdr:row>
      <xdr:rowOff>0</xdr:rowOff>
    </xdr:to>
    <xdr:sp>
      <xdr:nvSpPr>
        <xdr:cNvPr id="49" name="Line 26"/>
        <xdr:cNvSpPr>
          <a:spLocks/>
        </xdr:cNvSpPr>
      </xdr:nvSpPr>
      <xdr:spPr>
        <a:xfrm>
          <a:off x="5114925" y="1524000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133350</xdr:colOff>
      <xdr:row>52</xdr:row>
      <xdr:rowOff>57150</xdr:rowOff>
    </xdr:from>
    <xdr:ext cx="885825" cy="323850"/>
    <xdr:sp>
      <xdr:nvSpPr>
        <xdr:cNvPr id="50" name="AutoShape 51"/>
        <xdr:cNvSpPr>
          <a:spLocks/>
        </xdr:cNvSpPr>
      </xdr:nvSpPr>
      <xdr:spPr>
        <a:xfrm>
          <a:off x="133350" y="11010900"/>
          <a:ext cx="885825" cy="3238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入力例</a:t>
          </a:r>
        </a:p>
      </xdr:txBody>
    </xdr:sp>
    <xdr:clientData/>
  </xdr:oneCellAnchor>
  <xdr:twoCellAnchor>
    <xdr:from>
      <xdr:col>16</xdr:col>
      <xdr:colOff>0</xdr:colOff>
      <xdr:row>68</xdr:row>
      <xdr:rowOff>200025</xdr:rowOff>
    </xdr:from>
    <xdr:to>
      <xdr:col>22</xdr:col>
      <xdr:colOff>66675</xdr:colOff>
      <xdr:row>69</xdr:row>
      <xdr:rowOff>200025</xdr:rowOff>
    </xdr:to>
    <xdr:sp>
      <xdr:nvSpPr>
        <xdr:cNvPr id="51" name="Rectangle 52" descr="20%"/>
        <xdr:cNvSpPr>
          <a:spLocks/>
        </xdr:cNvSpPr>
      </xdr:nvSpPr>
      <xdr:spPr>
        <a:xfrm>
          <a:off x="4267200" y="14563725"/>
          <a:ext cx="1666875" cy="2095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60</xdr:row>
      <xdr:rowOff>180975</xdr:rowOff>
    </xdr:from>
    <xdr:to>
      <xdr:col>22</xdr:col>
      <xdr:colOff>95250</xdr:colOff>
      <xdr:row>69</xdr:row>
      <xdr:rowOff>19050</xdr:rowOff>
    </xdr:to>
    <xdr:sp>
      <xdr:nvSpPr>
        <xdr:cNvPr id="52" name="Rectangle 53"/>
        <xdr:cNvSpPr>
          <a:spLocks/>
        </xdr:cNvSpPr>
      </xdr:nvSpPr>
      <xdr:spPr>
        <a:xfrm>
          <a:off x="4238625" y="12868275"/>
          <a:ext cx="1724025" cy="17240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59</xdr:row>
      <xdr:rowOff>180975</xdr:rowOff>
    </xdr:from>
    <xdr:to>
      <xdr:col>8</xdr:col>
      <xdr:colOff>123825</xdr:colOff>
      <xdr:row>67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762000" y="12658725"/>
          <a:ext cx="1495425" cy="14954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60</xdr:row>
      <xdr:rowOff>0</xdr:rowOff>
    </xdr:from>
    <xdr:to>
      <xdr:col>8</xdr:col>
      <xdr:colOff>95250</xdr:colOff>
      <xdr:row>66</xdr:row>
      <xdr:rowOff>180975</xdr:rowOff>
    </xdr:to>
    <xdr:sp>
      <xdr:nvSpPr>
        <xdr:cNvPr id="54" name="Rectangle 55" descr="れんが (斜め)"/>
        <xdr:cNvSpPr>
          <a:spLocks/>
        </xdr:cNvSpPr>
      </xdr:nvSpPr>
      <xdr:spPr>
        <a:xfrm>
          <a:off x="790575" y="12687300"/>
          <a:ext cx="1438275" cy="143827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0</xdr:rowOff>
    </xdr:from>
    <xdr:to>
      <xdr:col>22</xdr:col>
      <xdr:colOff>66675</xdr:colOff>
      <xdr:row>68</xdr:row>
      <xdr:rowOff>200025</xdr:rowOff>
    </xdr:to>
    <xdr:sp>
      <xdr:nvSpPr>
        <xdr:cNvPr id="55" name="Rectangle 56" descr="れんが (斜め)"/>
        <xdr:cNvSpPr>
          <a:spLocks/>
        </xdr:cNvSpPr>
      </xdr:nvSpPr>
      <xdr:spPr>
        <a:xfrm>
          <a:off x="4267200" y="12896850"/>
          <a:ext cx="1666875" cy="166687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60</xdr:row>
      <xdr:rowOff>0</xdr:rowOff>
    </xdr:from>
    <xdr:to>
      <xdr:col>25</xdr:col>
      <xdr:colOff>9525</xdr:colOff>
      <xdr:row>60</xdr:row>
      <xdr:rowOff>0</xdr:rowOff>
    </xdr:to>
    <xdr:sp>
      <xdr:nvSpPr>
        <xdr:cNvPr id="56" name="Line 57"/>
        <xdr:cNvSpPr>
          <a:spLocks/>
        </xdr:cNvSpPr>
      </xdr:nvSpPr>
      <xdr:spPr>
        <a:xfrm>
          <a:off x="3476625" y="12687300"/>
          <a:ext cx="3200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60</xdr:row>
      <xdr:rowOff>0</xdr:rowOff>
    </xdr:from>
    <xdr:to>
      <xdr:col>21</xdr:col>
      <xdr:colOff>47625</xdr:colOff>
      <xdr:row>67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4572000" y="12687300"/>
          <a:ext cx="1076325" cy="1466850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60</xdr:row>
      <xdr:rowOff>0</xdr:rowOff>
    </xdr:from>
    <xdr:to>
      <xdr:col>20</xdr:col>
      <xdr:colOff>200025</xdr:colOff>
      <xdr:row>67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4705350" y="12687300"/>
          <a:ext cx="828675" cy="14668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58</xdr:row>
      <xdr:rowOff>0</xdr:rowOff>
    </xdr:from>
    <xdr:to>
      <xdr:col>8</xdr:col>
      <xdr:colOff>95250</xdr:colOff>
      <xdr:row>58</xdr:row>
      <xdr:rowOff>0</xdr:rowOff>
    </xdr:to>
    <xdr:sp>
      <xdr:nvSpPr>
        <xdr:cNvPr id="59" name="Line 60"/>
        <xdr:cNvSpPr>
          <a:spLocks/>
        </xdr:cNvSpPr>
      </xdr:nvSpPr>
      <xdr:spPr>
        <a:xfrm>
          <a:off x="790575" y="1226820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57</xdr:row>
      <xdr:rowOff>161925</xdr:rowOff>
    </xdr:from>
    <xdr:to>
      <xdr:col>2</xdr:col>
      <xdr:colOff>257175</xdr:colOff>
      <xdr:row>59</xdr:row>
      <xdr:rowOff>152400</xdr:rowOff>
    </xdr:to>
    <xdr:sp>
      <xdr:nvSpPr>
        <xdr:cNvPr id="60" name="Line 61"/>
        <xdr:cNvSpPr>
          <a:spLocks/>
        </xdr:cNvSpPr>
      </xdr:nvSpPr>
      <xdr:spPr>
        <a:xfrm>
          <a:off x="790575" y="1222057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57</xdr:row>
      <xdr:rowOff>171450</xdr:rowOff>
    </xdr:from>
    <xdr:to>
      <xdr:col>8</xdr:col>
      <xdr:colOff>95250</xdr:colOff>
      <xdr:row>59</xdr:row>
      <xdr:rowOff>161925</xdr:rowOff>
    </xdr:to>
    <xdr:sp>
      <xdr:nvSpPr>
        <xdr:cNvPr id="61" name="Line 62"/>
        <xdr:cNvSpPr>
          <a:spLocks/>
        </xdr:cNvSpPr>
      </xdr:nvSpPr>
      <xdr:spPr>
        <a:xfrm>
          <a:off x="2228850" y="1223010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60</xdr:row>
      <xdr:rowOff>0</xdr:rowOff>
    </xdr:from>
    <xdr:to>
      <xdr:col>2</xdr:col>
      <xdr:colOff>200025</xdr:colOff>
      <xdr:row>60</xdr:row>
      <xdr:rowOff>0</xdr:rowOff>
    </xdr:to>
    <xdr:sp>
      <xdr:nvSpPr>
        <xdr:cNvPr id="62" name="Line 63"/>
        <xdr:cNvSpPr>
          <a:spLocks/>
        </xdr:cNvSpPr>
      </xdr:nvSpPr>
      <xdr:spPr>
        <a:xfrm>
          <a:off x="247650" y="126873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66</xdr:row>
      <xdr:rowOff>180975</xdr:rowOff>
    </xdr:to>
    <xdr:sp>
      <xdr:nvSpPr>
        <xdr:cNvPr id="63" name="Line 64"/>
        <xdr:cNvSpPr>
          <a:spLocks/>
        </xdr:cNvSpPr>
      </xdr:nvSpPr>
      <xdr:spPr>
        <a:xfrm>
          <a:off x="266700" y="12687300"/>
          <a:ext cx="0" cy="14382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66</xdr:row>
      <xdr:rowOff>180975</xdr:rowOff>
    </xdr:from>
    <xdr:to>
      <xdr:col>2</xdr:col>
      <xdr:colOff>200025</xdr:colOff>
      <xdr:row>66</xdr:row>
      <xdr:rowOff>180975</xdr:rowOff>
    </xdr:to>
    <xdr:sp>
      <xdr:nvSpPr>
        <xdr:cNvPr id="64" name="Line 65"/>
        <xdr:cNvSpPr>
          <a:spLocks/>
        </xdr:cNvSpPr>
      </xdr:nvSpPr>
      <xdr:spPr>
        <a:xfrm>
          <a:off x="247650" y="141255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71</xdr:row>
      <xdr:rowOff>0</xdr:rowOff>
    </xdr:from>
    <xdr:to>
      <xdr:col>22</xdr:col>
      <xdr:colOff>66675</xdr:colOff>
      <xdr:row>71</xdr:row>
      <xdr:rowOff>0</xdr:rowOff>
    </xdr:to>
    <xdr:sp>
      <xdr:nvSpPr>
        <xdr:cNvPr id="65" name="Line 66"/>
        <xdr:cNvSpPr>
          <a:spLocks/>
        </xdr:cNvSpPr>
      </xdr:nvSpPr>
      <xdr:spPr>
        <a:xfrm>
          <a:off x="4267200" y="14992350"/>
          <a:ext cx="16668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0</xdr:rowOff>
    </xdr:from>
    <xdr:to>
      <xdr:col>14</xdr:col>
      <xdr:colOff>0</xdr:colOff>
      <xdr:row>68</xdr:row>
      <xdr:rowOff>200025</xdr:rowOff>
    </xdr:to>
    <xdr:sp>
      <xdr:nvSpPr>
        <xdr:cNvPr id="66" name="Line 67"/>
        <xdr:cNvSpPr>
          <a:spLocks/>
        </xdr:cNvSpPr>
      </xdr:nvSpPr>
      <xdr:spPr>
        <a:xfrm>
          <a:off x="3733800" y="12896850"/>
          <a:ext cx="0" cy="16668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61</xdr:row>
      <xdr:rowOff>0</xdr:rowOff>
    </xdr:from>
    <xdr:to>
      <xdr:col>15</xdr:col>
      <xdr:colOff>180975</xdr:colOff>
      <xdr:row>61</xdr:row>
      <xdr:rowOff>0</xdr:rowOff>
    </xdr:to>
    <xdr:sp>
      <xdr:nvSpPr>
        <xdr:cNvPr id="67" name="Line 68"/>
        <xdr:cNvSpPr>
          <a:spLocks/>
        </xdr:cNvSpPr>
      </xdr:nvSpPr>
      <xdr:spPr>
        <a:xfrm>
          <a:off x="3695700" y="128968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68</xdr:row>
      <xdr:rowOff>200025</xdr:rowOff>
    </xdr:from>
    <xdr:to>
      <xdr:col>15</xdr:col>
      <xdr:colOff>190500</xdr:colOff>
      <xdr:row>68</xdr:row>
      <xdr:rowOff>200025</xdr:rowOff>
    </xdr:to>
    <xdr:sp>
      <xdr:nvSpPr>
        <xdr:cNvPr id="68" name="Line 69"/>
        <xdr:cNvSpPr>
          <a:spLocks/>
        </xdr:cNvSpPr>
      </xdr:nvSpPr>
      <xdr:spPr>
        <a:xfrm>
          <a:off x="3705225" y="145637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19</xdr:col>
      <xdr:colOff>180975</xdr:colOff>
      <xdr:row>61</xdr:row>
      <xdr:rowOff>0</xdr:rowOff>
    </xdr:to>
    <xdr:sp>
      <xdr:nvSpPr>
        <xdr:cNvPr id="69" name="Line 70"/>
        <xdr:cNvSpPr>
          <a:spLocks/>
        </xdr:cNvSpPr>
      </xdr:nvSpPr>
      <xdr:spPr>
        <a:xfrm>
          <a:off x="4762500" y="12896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60</xdr:row>
      <xdr:rowOff>123825</xdr:rowOff>
    </xdr:from>
    <xdr:to>
      <xdr:col>18</xdr:col>
      <xdr:colOff>161925</xdr:colOff>
      <xdr:row>61</xdr:row>
      <xdr:rowOff>0</xdr:rowOff>
    </xdr:to>
    <xdr:sp>
      <xdr:nvSpPr>
        <xdr:cNvPr id="70" name="AutoShape 71"/>
        <xdr:cNvSpPr>
          <a:spLocks/>
        </xdr:cNvSpPr>
      </xdr:nvSpPr>
      <xdr:spPr>
        <a:xfrm rot="10800000">
          <a:off x="4857750" y="12811125"/>
          <a:ext cx="1047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70</xdr:row>
      <xdr:rowOff>47625</xdr:rowOff>
    </xdr:from>
    <xdr:to>
      <xdr:col>16</xdr:col>
      <xdr:colOff>0</xdr:colOff>
      <xdr:row>71</xdr:row>
      <xdr:rowOff>38100</xdr:rowOff>
    </xdr:to>
    <xdr:sp>
      <xdr:nvSpPr>
        <xdr:cNvPr id="71" name="Line 72"/>
        <xdr:cNvSpPr>
          <a:spLocks/>
        </xdr:cNvSpPr>
      </xdr:nvSpPr>
      <xdr:spPr>
        <a:xfrm>
          <a:off x="4267200" y="1483042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70</xdr:row>
      <xdr:rowOff>47625</xdr:rowOff>
    </xdr:from>
    <xdr:to>
      <xdr:col>22</xdr:col>
      <xdr:colOff>66675</xdr:colOff>
      <xdr:row>71</xdr:row>
      <xdr:rowOff>38100</xdr:rowOff>
    </xdr:to>
    <xdr:sp>
      <xdr:nvSpPr>
        <xdr:cNvPr id="72" name="Line 73"/>
        <xdr:cNvSpPr>
          <a:spLocks/>
        </xdr:cNvSpPr>
      </xdr:nvSpPr>
      <xdr:spPr>
        <a:xfrm>
          <a:off x="5934075" y="1483042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58</xdr:row>
      <xdr:rowOff>0</xdr:rowOff>
    </xdr:from>
    <xdr:to>
      <xdr:col>20</xdr:col>
      <xdr:colOff>200025</xdr:colOff>
      <xdr:row>58</xdr:row>
      <xdr:rowOff>0</xdr:rowOff>
    </xdr:to>
    <xdr:sp>
      <xdr:nvSpPr>
        <xdr:cNvPr id="73" name="Line 74"/>
        <xdr:cNvSpPr>
          <a:spLocks/>
        </xdr:cNvSpPr>
      </xdr:nvSpPr>
      <xdr:spPr>
        <a:xfrm>
          <a:off x="4705350" y="12268200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57</xdr:row>
      <xdr:rowOff>180975</xdr:rowOff>
    </xdr:from>
    <xdr:to>
      <xdr:col>17</xdr:col>
      <xdr:colOff>171450</xdr:colOff>
      <xdr:row>59</xdr:row>
      <xdr:rowOff>171450</xdr:rowOff>
    </xdr:to>
    <xdr:sp>
      <xdr:nvSpPr>
        <xdr:cNvPr id="74" name="Line 75"/>
        <xdr:cNvSpPr>
          <a:spLocks/>
        </xdr:cNvSpPr>
      </xdr:nvSpPr>
      <xdr:spPr>
        <a:xfrm>
          <a:off x="4705350" y="1223962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57</xdr:row>
      <xdr:rowOff>180975</xdr:rowOff>
    </xdr:from>
    <xdr:to>
      <xdr:col>20</xdr:col>
      <xdr:colOff>200025</xdr:colOff>
      <xdr:row>59</xdr:row>
      <xdr:rowOff>171450</xdr:rowOff>
    </xdr:to>
    <xdr:sp>
      <xdr:nvSpPr>
        <xdr:cNvPr id="75" name="Line 76"/>
        <xdr:cNvSpPr>
          <a:spLocks/>
        </xdr:cNvSpPr>
      </xdr:nvSpPr>
      <xdr:spPr>
        <a:xfrm>
          <a:off x="5534025" y="1223962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61</xdr:row>
      <xdr:rowOff>0</xdr:rowOff>
    </xdr:from>
    <xdr:to>
      <xdr:col>7</xdr:col>
      <xdr:colOff>152400</xdr:colOff>
      <xdr:row>65</xdr:row>
      <xdr:rowOff>171450</xdr:rowOff>
    </xdr:to>
    <xdr:sp>
      <xdr:nvSpPr>
        <xdr:cNvPr id="76" name="Rectangle 77"/>
        <xdr:cNvSpPr>
          <a:spLocks/>
        </xdr:cNvSpPr>
      </xdr:nvSpPr>
      <xdr:spPr>
        <a:xfrm>
          <a:off x="1009650" y="12896850"/>
          <a:ext cx="1009650" cy="1009650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61</xdr:row>
      <xdr:rowOff>133350</xdr:rowOff>
    </xdr:from>
    <xdr:to>
      <xdr:col>7</xdr:col>
      <xdr:colOff>9525</xdr:colOff>
      <xdr:row>65</xdr:row>
      <xdr:rowOff>19050</xdr:rowOff>
    </xdr:to>
    <xdr:sp>
      <xdr:nvSpPr>
        <xdr:cNvPr id="77" name="Rectangle 78"/>
        <xdr:cNvSpPr>
          <a:spLocks/>
        </xdr:cNvSpPr>
      </xdr:nvSpPr>
      <xdr:spPr>
        <a:xfrm>
          <a:off x="1152525" y="13030200"/>
          <a:ext cx="723900" cy="7239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62</xdr:row>
      <xdr:rowOff>38100</xdr:rowOff>
    </xdr:from>
    <xdr:to>
      <xdr:col>5</xdr:col>
      <xdr:colOff>247650</xdr:colOff>
      <xdr:row>63</xdr:row>
      <xdr:rowOff>19050</xdr:rowOff>
    </xdr:to>
    <xdr:sp>
      <xdr:nvSpPr>
        <xdr:cNvPr id="78" name="Rectangle 79"/>
        <xdr:cNvSpPr>
          <a:spLocks/>
        </xdr:cNvSpPr>
      </xdr:nvSpPr>
      <xdr:spPr>
        <a:xfrm>
          <a:off x="1381125" y="1314450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4</xdr:col>
      <xdr:colOff>85725</xdr:colOff>
      <xdr:row>62</xdr:row>
      <xdr:rowOff>190500</xdr:rowOff>
    </xdr:from>
    <xdr:to>
      <xdr:col>7</xdr:col>
      <xdr:colOff>0</xdr:colOff>
      <xdr:row>62</xdr:row>
      <xdr:rowOff>190500</xdr:rowOff>
    </xdr:to>
    <xdr:sp>
      <xdr:nvSpPr>
        <xdr:cNvPr id="79" name="Line 80"/>
        <xdr:cNvSpPr>
          <a:spLocks/>
        </xdr:cNvSpPr>
      </xdr:nvSpPr>
      <xdr:spPr>
        <a:xfrm>
          <a:off x="1152525" y="13296900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63</xdr:row>
      <xdr:rowOff>76200</xdr:rowOff>
    </xdr:from>
    <xdr:to>
      <xdr:col>6</xdr:col>
      <xdr:colOff>133350</xdr:colOff>
      <xdr:row>64</xdr:row>
      <xdr:rowOff>57150</xdr:rowOff>
    </xdr:to>
    <xdr:sp>
      <xdr:nvSpPr>
        <xdr:cNvPr id="80" name="Rectangle 81"/>
        <xdr:cNvSpPr>
          <a:spLocks/>
        </xdr:cNvSpPr>
      </xdr:nvSpPr>
      <xdr:spPr>
        <a:xfrm>
          <a:off x="1533525" y="133921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6</xdr:col>
      <xdr:colOff>85725</xdr:colOff>
      <xdr:row>61</xdr:row>
      <xdr:rowOff>133350</xdr:rowOff>
    </xdr:from>
    <xdr:to>
      <xdr:col>6</xdr:col>
      <xdr:colOff>85725</xdr:colOff>
      <xdr:row>65</xdr:row>
      <xdr:rowOff>9525</xdr:rowOff>
    </xdr:to>
    <xdr:sp>
      <xdr:nvSpPr>
        <xdr:cNvPr id="81" name="Line 82"/>
        <xdr:cNvSpPr>
          <a:spLocks/>
        </xdr:cNvSpPr>
      </xdr:nvSpPr>
      <xdr:spPr>
        <a:xfrm>
          <a:off x="1685925" y="130302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63</xdr:row>
      <xdr:rowOff>0</xdr:rowOff>
    </xdr:from>
    <xdr:to>
      <xdr:col>10</xdr:col>
      <xdr:colOff>161925</xdr:colOff>
      <xdr:row>63</xdr:row>
      <xdr:rowOff>0</xdr:rowOff>
    </xdr:to>
    <xdr:sp>
      <xdr:nvSpPr>
        <xdr:cNvPr id="82" name="Line 83"/>
        <xdr:cNvSpPr>
          <a:spLocks/>
        </xdr:cNvSpPr>
      </xdr:nvSpPr>
      <xdr:spPr>
        <a:xfrm flipH="1">
          <a:off x="1933575" y="13315950"/>
          <a:ext cx="895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66</xdr:row>
      <xdr:rowOff>0</xdr:rowOff>
    </xdr:from>
    <xdr:to>
      <xdr:col>11</xdr:col>
      <xdr:colOff>161925</xdr:colOff>
      <xdr:row>66</xdr:row>
      <xdr:rowOff>0</xdr:rowOff>
    </xdr:to>
    <xdr:sp>
      <xdr:nvSpPr>
        <xdr:cNvPr id="83" name="Line 84"/>
        <xdr:cNvSpPr>
          <a:spLocks/>
        </xdr:cNvSpPr>
      </xdr:nvSpPr>
      <xdr:spPr>
        <a:xfrm flipH="1">
          <a:off x="2114550" y="13944600"/>
          <a:ext cx="981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63</xdr:row>
      <xdr:rowOff>0</xdr:rowOff>
    </xdr:from>
    <xdr:to>
      <xdr:col>24</xdr:col>
      <xdr:colOff>161925</xdr:colOff>
      <xdr:row>63</xdr:row>
      <xdr:rowOff>0</xdr:rowOff>
    </xdr:to>
    <xdr:sp>
      <xdr:nvSpPr>
        <xdr:cNvPr id="84" name="Line 85"/>
        <xdr:cNvSpPr>
          <a:spLocks/>
        </xdr:cNvSpPr>
      </xdr:nvSpPr>
      <xdr:spPr>
        <a:xfrm flipH="1">
          <a:off x="5572125" y="13315950"/>
          <a:ext cx="990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68</xdr:row>
      <xdr:rowOff>0</xdr:rowOff>
    </xdr:from>
    <xdr:to>
      <xdr:col>25</xdr:col>
      <xdr:colOff>152400</xdr:colOff>
      <xdr:row>68</xdr:row>
      <xdr:rowOff>0</xdr:rowOff>
    </xdr:to>
    <xdr:sp>
      <xdr:nvSpPr>
        <xdr:cNvPr id="85" name="Line 86"/>
        <xdr:cNvSpPr>
          <a:spLocks/>
        </xdr:cNvSpPr>
      </xdr:nvSpPr>
      <xdr:spPr>
        <a:xfrm flipH="1">
          <a:off x="5772150" y="14363700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161925</xdr:colOff>
      <xdr:row>69</xdr:row>
      <xdr:rowOff>114300</xdr:rowOff>
    </xdr:from>
    <xdr:to>
      <xdr:col>23</xdr:col>
      <xdr:colOff>180975</xdr:colOff>
      <xdr:row>70</xdr:row>
      <xdr:rowOff>0</xdr:rowOff>
    </xdr:to>
    <xdr:sp>
      <xdr:nvSpPr>
        <xdr:cNvPr id="86" name="Freeform 87"/>
        <xdr:cNvSpPr>
          <a:spLocks/>
        </xdr:cNvSpPr>
      </xdr:nvSpPr>
      <xdr:spPr>
        <a:xfrm>
          <a:off x="5762625" y="14687550"/>
          <a:ext cx="552450" cy="95250"/>
        </a:xfrm>
        <a:custGeom>
          <a:pathLst>
            <a:path h="10" w="58">
              <a:moveTo>
                <a:pt x="58" y="10"/>
              </a:moveTo>
              <a:lnTo>
                <a:pt x="39" y="10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66</xdr:row>
      <xdr:rowOff>180975</xdr:rowOff>
    </xdr:from>
    <xdr:to>
      <xdr:col>2</xdr:col>
      <xdr:colOff>200025</xdr:colOff>
      <xdr:row>66</xdr:row>
      <xdr:rowOff>180975</xdr:rowOff>
    </xdr:to>
    <xdr:sp>
      <xdr:nvSpPr>
        <xdr:cNvPr id="87" name="Line 88"/>
        <xdr:cNvSpPr>
          <a:spLocks/>
        </xdr:cNvSpPr>
      </xdr:nvSpPr>
      <xdr:spPr>
        <a:xfrm>
          <a:off x="247650" y="141255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66</xdr:row>
      <xdr:rowOff>180975</xdr:rowOff>
    </xdr:from>
    <xdr:to>
      <xdr:col>2</xdr:col>
      <xdr:colOff>200025</xdr:colOff>
      <xdr:row>66</xdr:row>
      <xdr:rowOff>180975</xdr:rowOff>
    </xdr:to>
    <xdr:sp>
      <xdr:nvSpPr>
        <xdr:cNvPr id="88" name="Line 89"/>
        <xdr:cNvSpPr>
          <a:spLocks/>
        </xdr:cNvSpPr>
      </xdr:nvSpPr>
      <xdr:spPr>
        <a:xfrm>
          <a:off x="247650" y="141255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9525</xdr:rowOff>
    </xdr:from>
    <xdr:to>
      <xdr:col>6</xdr:col>
      <xdr:colOff>238125</xdr:colOff>
      <xdr:row>69</xdr:row>
      <xdr:rowOff>0</xdr:rowOff>
    </xdr:to>
    <xdr:sp>
      <xdr:nvSpPr>
        <xdr:cNvPr id="89" name="Freeform 90"/>
        <xdr:cNvSpPr>
          <a:spLocks/>
        </xdr:cNvSpPr>
      </xdr:nvSpPr>
      <xdr:spPr>
        <a:xfrm>
          <a:off x="1333500" y="14163675"/>
          <a:ext cx="504825" cy="409575"/>
        </a:xfrm>
        <a:custGeom>
          <a:pathLst>
            <a:path h="43" w="53">
              <a:moveTo>
                <a:pt x="53" y="43"/>
              </a:moveTo>
              <a:lnTo>
                <a:pt x="0" y="43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65</xdr:row>
      <xdr:rowOff>0</xdr:rowOff>
    </xdr:from>
    <xdr:to>
      <xdr:col>25</xdr:col>
      <xdr:colOff>0</xdr:colOff>
      <xdr:row>65</xdr:row>
      <xdr:rowOff>0</xdr:rowOff>
    </xdr:to>
    <xdr:sp>
      <xdr:nvSpPr>
        <xdr:cNvPr id="90" name="Line 91"/>
        <xdr:cNvSpPr>
          <a:spLocks/>
        </xdr:cNvSpPr>
      </xdr:nvSpPr>
      <xdr:spPr>
        <a:xfrm flipH="1">
          <a:off x="5962650" y="13735050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68</xdr:row>
      <xdr:rowOff>200025</xdr:rowOff>
    </xdr:from>
    <xdr:to>
      <xdr:col>15</xdr:col>
      <xdr:colOff>190500</xdr:colOff>
      <xdr:row>68</xdr:row>
      <xdr:rowOff>200025</xdr:rowOff>
    </xdr:to>
    <xdr:sp>
      <xdr:nvSpPr>
        <xdr:cNvPr id="91" name="Line 92"/>
        <xdr:cNvSpPr>
          <a:spLocks/>
        </xdr:cNvSpPr>
      </xdr:nvSpPr>
      <xdr:spPr>
        <a:xfrm>
          <a:off x="3705225" y="145637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69</xdr:row>
      <xdr:rowOff>200025</xdr:rowOff>
    </xdr:from>
    <xdr:to>
      <xdr:col>15</xdr:col>
      <xdr:colOff>190500</xdr:colOff>
      <xdr:row>69</xdr:row>
      <xdr:rowOff>200025</xdr:rowOff>
    </xdr:to>
    <xdr:sp>
      <xdr:nvSpPr>
        <xdr:cNvPr id="92" name="Line 93"/>
        <xdr:cNvSpPr>
          <a:spLocks/>
        </xdr:cNvSpPr>
      </xdr:nvSpPr>
      <xdr:spPr>
        <a:xfrm>
          <a:off x="3962400" y="1477327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68</xdr:row>
      <xdr:rowOff>200025</xdr:rowOff>
    </xdr:from>
    <xdr:to>
      <xdr:col>15</xdr:col>
      <xdr:colOff>0</xdr:colOff>
      <xdr:row>69</xdr:row>
      <xdr:rowOff>200025</xdr:rowOff>
    </xdr:to>
    <xdr:sp>
      <xdr:nvSpPr>
        <xdr:cNvPr id="93" name="Line 94"/>
        <xdr:cNvSpPr>
          <a:spLocks/>
        </xdr:cNvSpPr>
      </xdr:nvSpPr>
      <xdr:spPr>
        <a:xfrm>
          <a:off x="4000500" y="145637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67</xdr:row>
      <xdr:rowOff>0</xdr:rowOff>
    </xdr:from>
    <xdr:to>
      <xdr:col>15</xdr:col>
      <xdr:colOff>190500</xdr:colOff>
      <xdr:row>67</xdr:row>
      <xdr:rowOff>0</xdr:rowOff>
    </xdr:to>
    <xdr:sp>
      <xdr:nvSpPr>
        <xdr:cNvPr id="94" name="Line 95"/>
        <xdr:cNvSpPr>
          <a:spLocks/>
        </xdr:cNvSpPr>
      </xdr:nvSpPr>
      <xdr:spPr>
        <a:xfrm>
          <a:off x="3962400" y="141541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68</xdr:row>
      <xdr:rowOff>200025</xdr:rowOff>
    </xdr:to>
    <xdr:sp>
      <xdr:nvSpPr>
        <xdr:cNvPr id="95" name="Line 96"/>
        <xdr:cNvSpPr>
          <a:spLocks/>
        </xdr:cNvSpPr>
      </xdr:nvSpPr>
      <xdr:spPr>
        <a:xfrm>
          <a:off x="4000500" y="1415415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61</xdr:row>
      <xdr:rowOff>95250</xdr:rowOff>
    </xdr:from>
    <xdr:to>
      <xdr:col>19</xdr:col>
      <xdr:colOff>238125</xdr:colOff>
      <xdr:row>66</xdr:row>
      <xdr:rowOff>171450</xdr:rowOff>
    </xdr:to>
    <xdr:sp>
      <xdr:nvSpPr>
        <xdr:cNvPr id="96" name="Rectangle 97"/>
        <xdr:cNvSpPr>
          <a:spLocks/>
        </xdr:cNvSpPr>
      </xdr:nvSpPr>
      <xdr:spPr>
        <a:xfrm>
          <a:off x="5114925" y="12992100"/>
          <a:ext cx="1905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桝内設計水頭ｈ</a:t>
          </a:r>
        </a:p>
      </xdr:txBody>
    </xdr:sp>
    <xdr:clientData/>
  </xdr:twoCellAnchor>
  <xdr:twoCellAnchor>
    <xdr:from>
      <xdr:col>19</xdr:col>
      <xdr:colOff>47625</xdr:colOff>
      <xdr:row>61</xdr:row>
      <xdr:rowOff>0</xdr:rowOff>
    </xdr:from>
    <xdr:to>
      <xdr:col>19</xdr:col>
      <xdr:colOff>47625</xdr:colOff>
      <xdr:row>67</xdr:row>
      <xdr:rowOff>0</xdr:rowOff>
    </xdr:to>
    <xdr:sp>
      <xdr:nvSpPr>
        <xdr:cNvPr id="97" name="Line 98"/>
        <xdr:cNvSpPr>
          <a:spLocks/>
        </xdr:cNvSpPr>
      </xdr:nvSpPr>
      <xdr:spPr>
        <a:xfrm>
          <a:off x="5114925" y="12896850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60</xdr:row>
      <xdr:rowOff>9525</xdr:rowOff>
    </xdr:from>
    <xdr:to>
      <xdr:col>15</xdr:col>
      <xdr:colOff>123825</xdr:colOff>
      <xdr:row>60</xdr:row>
      <xdr:rowOff>133350</xdr:rowOff>
    </xdr:to>
    <xdr:pic>
      <xdr:nvPicPr>
        <xdr:cNvPr id="98" name="Picture 101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26968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209550</xdr:colOff>
      <xdr:row>60</xdr:row>
      <xdr:rowOff>19050</xdr:rowOff>
    </xdr:from>
    <xdr:to>
      <xdr:col>23</xdr:col>
      <xdr:colOff>161925</xdr:colOff>
      <xdr:row>60</xdr:row>
      <xdr:rowOff>142875</xdr:rowOff>
    </xdr:to>
    <xdr:pic>
      <xdr:nvPicPr>
        <xdr:cNvPr id="99" name="Picture 102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27063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58</xdr:row>
      <xdr:rowOff>0</xdr:rowOff>
    </xdr:from>
    <xdr:to>
      <xdr:col>6</xdr:col>
      <xdr:colOff>38100</xdr:colOff>
      <xdr:row>58</xdr:row>
      <xdr:rowOff>152400</xdr:rowOff>
    </xdr:to>
    <xdr:pic>
      <xdr:nvPicPr>
        <xdr:cNvPr id="1" name="Picture 144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2325350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58</xdr:row>
      <xdr:rowOff>0</xdr:rowOff>
    </xdr:from>
    <xdr:to>
      <xdr:col>2</xdr:col>
      <xdr:colOff>142875</xdr:colOff>
      <xdr:row>58</xdr:row>
      <xdr:rowOff>133350</xdr:rowOff>
    </xdr:to>
    <xdr:pic>
      <xdr:nvPicPr>
        <xdr:cNvPr id="2" name="Picture 145" descr="GL模様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2325350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0</xdr:rowOff>
    </xdr:from>
    <xdr:to>
      <xdr:col>6</xdr:col>
      <xdr:colOff>38100</xdr:colOff>
      <xdr:row>4</xdr:row>
      <xdr:rowOff>152400</xdr:rowOff>
    </xdr:to>
    <xdr:pic>
      <xdr:nvPicPr>
        <xdr:cNvPr id="3" name="Picture 138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895350"/>
          <a:ext cx="257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</xdr:row>
      <xdr:rowOff>0</xdr:rowOff>
    </xdr:from>
    <xdr:to>
      <xdr:col>2</xdr:col>
      <xdr:colOff>142875</xdr:colOff>
      <xdr:row>4</xdr:row>
      <xdr:rowOff>133350</xdr:rowOff>
    </xdr:to>
    <xdr:pic>
      <xdr:nvPicPr>
        <xdr:cNvPr id="4" name="Picture 139" descr="GL模様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95350"/>
          <a:ext cx="257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4</xdr:row>
      <xdr:rowOff>0</xdr:rowOff>
    </xdr:from>
    <xdr:to>
      <xdr:col>19</xdr:col>
      <xdr:colOff>180975</xdr:colOff>
      <xdr:row>4</xdr:row>
      <xdr:rowOff>142875</xdr:rowOff>
    </xdr:to>
    <xdr:pic>
      <xdr:nvPicPr>
        <xdr:cNvPr id="5" name="Picture 137" descr="GL模様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89535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4</xdr:row>
      <xdr:rowOff>9525</xdr:rowOff>
    </xdr:from>
    <xdr:to>
      <xdr:col>23</xdr:col>
      <xdr:colOff>38100</xdr:colOff>
      <xdr:row>4</xdr:row>
      <xdr:rowOff>142875</xdr:rowOff>
    </xdr:to>
    <xdr:pic>
      <xdr:nvPicPr>
        <xdr:cNvPr id="6" name="Picture 136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9048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180975</xdr:rowOff>
    </xdr:from>
    <xdr:to>
      <xdr:col>6</xdr:col>
      <xdr:colOff>9525</xdr:colOff>
      <xdr:row>13</xdr:row>
      <xdr:rowOff>180975</xdr:rowOff>
    </xdr:to>
    <xdr:sp>
      <xdr:nvSpPr>
        <xdr:cNvPr id="7" name="Rectangle 32" descr="20%"/>
        <xdr:cNvSpPr>
          <a:spLocks/>
        </xdr:cNvSpPr>
      </xdr:nvSpPr>
      <xdr:spPr>
        <a:xfrm>
          <a:off x="533400" y="2752725"/>
          <a:ext cx="1076325" cy="2095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180975</xdr:rowOff>
    </xdr:from>
    <xdr:to>
      <xdr:col>23</xdr:col>
      <xdr:colOff>0</xdr:colOff>
      <xdr:row>13</xdr:row>
      <xdr:rowOff>180975</xdr:rowOff>
    </xdr:to>
    <xdr:sp>
      <xdr:nvSpPr>
        <xdr:cNvPr id="8" name="Rectangle 1" descr="20%"/>
        <xdr:cNvSpPr>
          <a:spLocks/>
        </xdr:cNvSpPr>
      </xdr:nvSpPr>
      <xdr:spPr>
        <a:xfrm>
          <a:off x="3733800" y="2752725"/>
          <a:ext cx="2400300" cy="2095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180975</xdr:rowOff>
    </xdr:from>
    <xdr:to>
      <xdr:col>6</xdr:col>
      <xdr:colOff>47625</xdr:colOff>
      <xdr:row>13</xdr:row>
      <xdr:rowOff>0</xdr:rowOff>
    </xdr:to>
    <xdr:sp>
      <xdr:nvSpPr>
        <xdr:cNvPr id="9" name="Rectangle 3"/>
        <xdr:cNvSpPr>
          <a:spLocks/>
        </xdr:cNvSpPr>
      </xdr:nvSpPr>
      <xdr:spPr>
        <a:xfrm>
          <a:off x="495300" y="1285875"/>
          <a:ext cx="1152525" cy="14954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9525</xdr:colOff>
      <xdr:row>12</xdr:row>
      <xdr:rowOff>180975</xdr:rowOff>
    </xdr:to>
    <xdr:sp>
      <xdr:nvSpPr>
        <xdr:cNvPr id="10" name="Rectangle 4" descr="れんが (斜め)"/>
        <xdr:cNvSpPr>
          <a:spLocks/>
        </xdr:cNvSpPr>
      </xdr:nvSpPr>
      <xdr:spPr>
        <a:xfrm>
          <a:off x="533400" y="1314450"/>
          <a:ext cx="1076325" cy="14382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7</xdr:row>
      <xdr:rowOff>47625</xdr:rowOff>
    </xdr:from>
    <xdr:to>
      <xdr:col>5</xdr:col>
      <xdr:colOff>85725</xdr:colOff>
      <xdr:row>10</xdr:row>
      <xdr:rowOff>76200</xdr:rowOff>
    </xdr:to>
    <xdr:sp>
      <xdr:nvSpPr>
        <xdr:cNvPr id="11" name="Oval 5"/>
        <xdr:cNvSpPr>
          <a:spLocks/>
        </xdr:cNvSpPr>
      </xdr:nvSpPr>
      <xdr:spPr>
        <a:xfrm>
          <a:off x="762000" y="1571625"/>
          <a:ext cx="657225" cy="657225"/>
        </a:xfrm>
        <a:prstGeom prst="ellipse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104775</xdr:rowOff>
    </xdr:from>
    <xdr:to>
      <xdr:col>5</xdr:col>
      <xdr:colOff>28575</xdr:colOff>
      <xdr:row>10</xdr:row>
      <xdr:rowOff>19050</xdr:rowOff>
    </xdr:to>
    <xdr:sp>
      <xdr:nvSpPr>
        <xdr:cNvPr id="12" name="Oval 6"/>
        <xdr:cNvSpPr>
          <a:spLocks/>
        </xdr:cNvSpPr>
      </xdr:nvSpPr>
      <xdr:spPr>
        <a:xfrm>
          <a:off x="819150" y="1628775"/>
          <a:ext cx="542925" cy="542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4</xdr:row>
      <xdr:rowOff>0</xdr:rowOff>
    </xdr:from>
    <xdr:to>
      <xdr:col>25</xdr:col>
      <xdr:colOff>9525</xdr:colOff>
      <xdr:row>4</xdr:row>
      <xdr:rowOff>0</xdr:rowOff>
    </xdr:to>
    <xdr:sp>
      <xdr:nvSpPr>
        <xdr:cNvPr id="13" name="Line 8"/>
        <xdr:cNvSpPr>
          <a:spLocks/>
        </xdr:cNvSpPr>
      </xdr:nvSpPr>
      <xdr:spPr>
        <a:xfrm>
          <a:off x="3190875" y="895350"/>
          <a:ext cx="3486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14" name="Line 11"/>
        <xdr:cNvSpPr>
          <a:spLocks/>
        </xdr:cNvSpPr>
      </xdr:nvSpPr>
      <xdr:spPr>
        <a:xfrm>
          <a:off x="523875" y="3200400"/>
          <a:ext cx="10858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14</xdr:row>
      <xdr:rowOff>47625</xdr:rowOff>
    </xdr:from>
    <xdr:to>
      <xdr:col>1</xdr:col>
      <xdr:colOff>257175</xdr:colOff>
      <xdr:row>15</xdr:row>
      <xdr:rowOff>38100</xdr:rowOff>
    </xdr:to>
    <xdr:sp>
      <xdr:nvSpPr>
        <xdr:cNvPr id="15" name="Line 12"/>
        <xdr:cNvSpPr>
          <a:spLocks/>
        </xdr:cNvSpPr>
      </xdr:nvSpPr>
      <xdr:spPr>
        <a:xfrm>
          <a:off x="523875" y="303847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57150</xdr:rowOff>
    </xdr:from>
    <xdr:to>
      <xdr:col>6</xdr:col>
      <xdr:colOff>0</xdr:colOff>
      <xdr:row>15</xdr:row>
      <xdr:rowOff>47625</xdr:rowOff>
    </xdr:to>
    <xdr:sp>
      <xdr:nvSpPr>
        <xdr:cNvPr id="16" name="Line 13"/>
        <xdr:cNvSpPr>
          <a:spLocks/>
        </xdr:cNvSpPr>
      </xdr:nvSpPr>
      <xdr:spPr>
        <a:xfrm>
          <a:off x="1600200" y="3048000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6</xdr:row>
      <xdr:rowOff>0</xdr:rowOff>
    </xdr:from>
    <xdr:to>
      <xdr:col>1</xdr:col>
      <xdr:colOff>142875</xdr:colOff>
      <xdr:row>6</xdr:row>
      <xdr:rowOff>0</xdr:rowOff>
    </xdr:to>
    <xdr:sp>
      <xdr:nvSpPr>
        <xdr:cNvPr id="17" name="Line 14"/>
        <xdr:cNvSpPr>
          <a:spLocks/>
        </xdr:cNvSpPr>
      </xdr:nvSpPr>
      <xdr:spPr>
        <a:xfrm>
          <a:off x="190500" y="1314450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180975</xdr:rowOff>
    </xdr:to>
    <xdr:sp>
      <xdr:nvSpPr>
        <xdr:cNvPr id="18" name="Line 15"/>
        <xdr:cNvSpPr>
          <a:spLocks/>
        </xdr:cNvSpPr>
      </xdr:nvSpPr>
      <xdr:spPr>
        <a:xfrm>
          <a:off x="266700" y="1314450"/>
          <a:ext cx="0" cy="14382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180975</xdr:rowOff>
    </xdr:from>
    <xdr:to>
      <xdr:col>1</xdr:col>
      <xdr:colOff>152400</xdr:colOff>
      <xdr:row>12</xdr:row>
      <xdr:rowOff>180975</xdr:rowOff>
    </xdr:to>
    <xdr:sp>
      <xdr:nvSpPr>
        <xdr:cNvPr id="19" name="Line 16"/>
        <xdr:cNvSpPr>
          <a:spLocks/>
        </xdr:cNvSpPr>
      </xdr:nvSpPr>
      <xdr:spPr>
        <a:xfrm>
          <a:off x="200025" y="2752725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12</xdr:row>
      <xdr:rowOff>161925</xdr:rowOff>
    </xdr:to>
    <xdr:sp>
      <xdr:nvSpPr>
        <xdr:cNvPr id="20" name="Line 18"/>
        <xdr:cNvSpPr>
          <a:spLocks/>
        </xdr:cNvSpPr>
      </xdr:nvSpPr>
      <xdr:spPr>
        <a:xfrm>
          <a:off x="3467100" y="1314450"/>
          <a:ext cx="0" cy="14192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</xdr:row>
      <xdr:rowOff>0</xdr:rowOff>
    </xdr:from>
    <xdr:to>
      <xdr:col>13</xdr:col>
      <xdr:colOff>152400</xdr:colOff>
      <xdr:row>6</xdr:row>
      <xdr:rowOff>0</xdr:rowOff>
    </xdr:to>
    <xdr:sp>
      <xdr:nvSpPr>
        <xdr:cNvPr id="21" name="Line 19"/>
        <xdr:cNvSpPr>
          <a:spLocks/>
        </xdr:cNvSpPr>
      </xdr:nvSpPr>
      <xdr:spPr>
        <a:xfrm>
          <a:off x="3400425" y="1314450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12</xdr:row>
      <xdr:rowOff>171450</xdr:rowOff>
    </xdr:from>
    <xdr:to>
      <xdr:col>13</xdr:col>
      <xdr:colOff>180975</xdr:colOff>
      <xdr:row>12</xdr:row>
      <xdr:rowOff>171450</xdr:rowOff>
    </xdr:to>
    <xdr:sp>
      <xdr:nvSpPr>
        <xdr:cNvPr id="22" name="Line 20"/>
        <xdr:cNvSpPr>
          <a:spLocks/>
        </xdr:cNvSpPr>
      </xdr:nvSpPr>
      <xdr:spPr>
        <a:xfrm>
          <a:off x="3429000" y="2743200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5</xdr:row>
      <xdr:rowOff>114300</xdr:rowOff>
    </xdr:from>
    <xdr:to>
      <xdr:col>15</xdr:col>
      <xdr:colOff>95250</xdr:colOff>
      <xdr:row>5</xdr:row>
      <xdr:rowOff>200025</xdr:rowOff>
    </xdr:to>
    <xdr:sp>
      <xdr:nvSpPr>
        <xdr:cNvPr id="23" name="AutoShape 22"/>
        <xdr:cNvSpPr>
          <a:spLocks/>
        </xdr:cNvSpPr>
      </xdr:nvSpPr>
      <xdr:spPr>
        <a:xfrm rot="10800000">
          <a:off x="3990975" y="1219200"/>
          <a:ext cx="1047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8</xdr:row>
      <xdr:rowOff>19050</xdr:rowOff>
    </xdr:from>
    <xdr:to>
      <xdr:col>4</xdr:col>
      <xdr:colOff>123825</xdr:colOff>
      <xdr:row>9</xdr:row>
      <xdr:rowOff>0</xdr:rowOff>
    </xdr:to>
    <xdr:sp>
      <xdr:nvSpPr>
        <xdr:cNvPr id="24" name="Rectangle 23"/>
        <xdr:cNvSpPr>
          <a:spLocks/>
        </xdr:cNvSpPr>
      </xdr:nvSpPr>
      <xdr:spPr>
        <a:xfrm>
          <a:off x="990600" y="175260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3</xdr:col>
      <xdr:colOff>19050</xdr:colOff>
      <xdr:row>8</xdr:row>
      <xdr:rowOff>161925</xdr:rowOff>
    </xdr:from>
    <xdr:to>
      <xdr:col>5</xdr:col>
      <xdr:colOff>19050</xdr:colOff>
      <xdr:row>8</xdr:row>
      <xdr:rowOff>161925</xdr:rowOff>
    </xdr:to>
    <xdr:sp>
      <xdr:nvSpPr>
        <xdr:cNvPr id="25" name="Line 24"/>
        <xdr:cNvSpPr>
          <a:spLocks/>
        </xdr:cNvSpPr>
      </xdr:nvSpPr>
      <xdr:spPr>
        <a:xfrm>
          <a:off x="819150" y="1895475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8</xdr:col>
      <xdr:colOff>19050</xdr:colOff>
      <xdr:row>4</xdr:row>
      <xdr:rowOff>0</xdr:rowOff>
    </xdr:to>
    <xdr:sp>
      <xdr:nvSpPr>
        <xdr:cNvPr id="26" name="Line 33"/>
        <xdr:cNvSpPr>
          <a:spLocks/>
        </xdr:cNvSpPr>
      </xdr:nvSpPr>
      <xdr:spPr>
        <a:xfrm>
          <a:off x="0" y="895350"/>
          <a:ext cx="2152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</xdr:row>
      <xdr:rowOff>123825</xdr:rowOff>
    </xdr:from>
    <xdr:to>
      <xdr:col>3</xdr:col>
      <xdr:colOff>47625</xdr:colOff>
      <xdr:row>6</xdr:row>
      <xdr:rowOff>0</xdr:rowOff>
    </xdr:to>
    <xdr:sp>
      <xdr:nvSpPr>
        <xdr:cNvPr id="27" name="AutoShape 34"/>
        <xdr:cNvSpPr>
          <a:spLocks/>
        </xdr:cNvSpPr>
      </xdr:nvSpPr>
      <xdr:spPr>
        <a:xfrm rot="10800000">
          <a:off x="742950" y="1228725"/>
          <a:ext cx="1047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23</xdr:col>
      <xdr:colOff>0</xdr:colOff>
      <xdr:row>12</xdr:row>
      <xdr:rowOff>180975</xdr:rowOff>
    </xdr:to>
    <xdr:sp>
      <xdr:nvSpPr>
        <xdr:cNvPr id="28" name="Rectangle 35" descr="れんが (斜め)"/>
        <xdr:cNvSpPr>
          <a:spLocks/>
        </xdr:cNvSpPr>
      </xdr:nvSpPr>
      <xdr:spPr>
        <a:xfrm>
          <a:off x="3733800" y="1314450"/>
          <a:ext cx="2400300" cy="143827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47625</xdr:rowOff>
    </xdr:from>
    <xdr:to>
      <xdr:col>23</xdr:col>
      <xdr:colOff>0</xdr:colOff>
      <xdr:row>10</xdr:row>
      <xdr:rowOff>76200</xdr:rowOff>
    </xdr:to>
    <xdr:sp>
      <xdr:nvSpPr>
        <xdr:cNvPr id="29" name="Rectangle 36"/>
        <xdr:cNvSpPr>
          <a:spLocks/>
        </xdr:cNvSpPr>
      </xdr:nvSpPr>
      <xdr:spPr>
        <a:xfrm>
          <a:off x="3733800" y="1571625"/>
          <a:ext cx="2400300" cy="657225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104775</xdr:rowOff>
    </xdr:from>
    <xdr:to>
      <xdr:col>23</xdr:col>
      <xdr:colOff>0</xdr:colOff>
      <xdr:row>10</xdr:row>
      <xdr:rowOff>19050</xdr:rowOff>
    </xdr:to>
    <xdr:sp>
      <xdr:nvSpPr>
        <xdr:cNvPr id="30" name="Rectangle 37"/>
        <xdr:cNvSpPr>
          <a:spLocks/>
        </xdr:cNvSpPr>
      </xdr:nvSpPr>
      <xdr:spPr>
        <a:xfrm>
          <a:off x="3733800" y="1628775"/>
          <a:ext cx="2400300" cy="5429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8</xdr:row>
      <xdr:rowOff>66675</xdr:rowOff>
    </xdr:from>
    <xdr:to>
      <xdr:col>18</xdr:col>
      <xdr:colOff>28575</xdr:colOff>
      <xdr:row>9</xdr:row>
      <xdr:rowOff>47625</xdr:rowOff>
    </xdr:to>
    <xdr:sp>
      <xdr:nvSpPr>
        <xdr:cNvPr id="31" name="Rectangle 39"/>
        <xdr:cNvSpPr>
          <a:spLocks/>
        </xdr:cNvSpPr>
      </xdr:nvSpPr>
      <xdr:spPr>
        <a:xfrm>
          <a:off x="4629150" y="1800225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10</xdr:row>
      <xdr:rowOff>9525</xdr:rowOff>
    </xdr:to>
    <xdr:sp>
      <xdr:nvSpPr>
        <xdr:cNvPr id="32" name="Line 38"/>
        <xdr:cNvSpPr>
          <a:spLocks/>
        </xdr:cNvSpPr>
      </xdr:nvSpPr>
      <xdr:spPr>
        <a:xfrm>
          <a:off x="4800600" y="1638300"/>
          <a:ext cx="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180975</xdr:rowOff>
    </xdr:from>
    <xdr:to>
      <xdr:col>23</xdr:col>
      <xdr:colOff>0</xdr:colOff>
      <xdr:row>5</xdr:row>
      <xdr:rowOff>180975</xdr:rowOff>
    </xdr:to>
    <xdr:sp>
      <xdr:nvSpPr>
        <xdr:cNvPr id="33" name="Line 40"/>
        <xdr:cNvSpPr>
          <a:spLocks/>
        </xdr:cNvSpPr>
      </xdr:nvSpPr>
      <xdr:spPr>
        <a:xfrm>
          <a:off x="3733800" y="12858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0</xdr:rowOff>
    </xdr:from>
    <xdr:to>
      <xdr:col>23</xdr:col>
      <xdr:colOff>9525</xdr:colOff>
      <xdr:row>13</xdr:row>
      <xdr:rowOff>0</xdr:rowOff>
    </xdr:to>
    <xdr:sp>
      <xdr:nvSpPr>
        <xdr:cNvPr id="34" name="Line 41"/>
        <xdr:cNvSpPr>
          <a:spLocks/>
        </xdr:cNvSpPr>
      </xdr:nvSpPr>
      <xdr:spPr>
        <a:xfrm>
          <a:off x="3743325" y="27813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8</xdr:row>
      <xdr:rowOff>19050</xdr:rowOff>
    </xdr:from>
    <xdr:to>
      <xdr:col>22</xdr:col>
      <xdr:colOff>142875</xdr:colOff>
      <xdr:row>9</xdr:row>
      <xdr:rowOff>123825</xdr:rowOff>
    </xdr:to>
    <xdr:sp>
      <xdr:nvSpPr>
        <xdr:cNvPr id="35" name="Rectangle 45"/>
        <xdr:cNvSpPr>
          <a:spLocks/>
        </xdr:cNvSpPr>
      </xdr:nvSpPr>
      <xdr:spPr>
        <a:xfrm>
          <a:off x="5181600" y="1752600"/>
          <a:ext cx="8286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透水管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φ100</a:t>
          </a:r>
          <a:r>
            <a:rPr lang="en-US" cap="none" sz="1000" b="0" i="0" u="none" baseline="0">
              <a:solidFill>
                <a:srgbClr val="000000"/>
              </a:solidFill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20</xdr:col>
      <xdr:colOff>114300</xdr:colOff>
      <xdr:row>13</xdr:row>
      <xdr:rowOff>0</xdr:rowOff>
    </xdr:from>
    <xdr:to>
      <xdr:col>21</xdr:col>
      <xdr:colOff>95250</xdr:colOff>
      <xdr:row>13</xdr:row>
      <xdr:rowOff>161925</xdr:rowOff>
    </xdr:to>
    <xdr:sp>
      <xdr:nvSpPr>
        <xdr:cNvPr id="36" name="Rectangle 47"/>
        <xdr:cNvSpPr>
          <a:spLocks/>
        </xdr:cNvSpPr>
      </xdr:nvSpPr>
      <xdr:spPr>
        <a:xfrm>
          <a:off x="5448300" y="2781300"/>
          <a:ext cx="247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3</xdr:col>
      <xdr:colOff>142875</xdr:colOff>
      <xdr:row>13</xdr:row>
      <xdr:rowOff>0</xdr:rowOff>
    </xdr:from>
    <xdr:to>
      <xdr:col>4</xdr:col>
      <xdr:colOff>123825</xdr:colOff>
      <xdr:row>13</xdr:row>
      <xdr:rowOff>161925</xdr:rowOff>
    </xdr:to>
    <xdr:sp>
      <xdr:nvSpPr>
        <xdr:cNvPr id="37" name="Rectangle 49"/>
        <xdr:cNvSpPr>
          <a:spLocks/>
        </xdr:cNvSpPr>
      </xdr:nvSpPr>
      <xdr:spPr>
        <a:xfrm>
          <a:off x="942975" y="2781300"/>
          <a:ext cx="247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6</xdr:col>
      <xdr:colOff>66675</xdr:colOff>
      <xdr:row>13</xdr:row>
      <xdr:rowOff>171450</xdr:rowOff>
    </xdr:from>
    <xdr:to>
      <xdr:col>7</xdr:col>
      <xdr:colOff>28575</xdr:colOff>
      <xdr:row>13</xdr:row>
      <xdr:rowOff>171450</xdr:rowOff>
    </xdr:to>
    <xdr:sp>
      <xdr:nvSpPr>
        <xdr:cNvPr id="38" name="Line 50"/>
        <xdr:cNvSpPr>
          <a:spLocks/>
        </xdr:cNvSpPr>
      </xdr:nvSpPr>
      <xdr:spPr>
        <a:xfrm>
          <a:off x="1666875" y="29527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180975</xdr:rowOff>
    </xdr:from>
    <xdr:to>
      <xdr:col>7</xdr:col>
      <xdr:colOff>0</xdr:colOff>
      <xdr:row>13</xdr:row>
      <xdr:rowOff>171450</xdr:rowOff>
    </xdr:to>
    <xdr:sp>
      <xdr:nvSpPr>
        <xdr:cNvPr id="39" name="Line 51"/>
        <xdr:cNvSpPr>
          <a:spLocks/>
        </xdr:cNvSpPr>
      </xdr:nvSpPr>
      <xdr:spPr>
        <a:xfrm>
          <a:off x="1866900" y="275272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180975</xdr:rowOff>
    </xdr:from>
    <xdr:to>
      <xdr:col>7</xdr:col>
      <xdr:colOff>19050</xdr:colOff>
      <xdr:row>12</xdr:row>
      <xdr:rowOff>180975</xdr:rowOff>
    </xdr:to>
    <xdr:sp>
      <xdr:nvSpPr>
        <xdr:cNvPr id="40" name="Line 52"/>
        <xdr:cNvSpPr>
          <a:spLocks/>
        </xdr:cNvSpPr>
      </xdr:nvSpPr>
      <xdr:spPr>
        <a:xfrm>
          <a:off x="1657350" y="275272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0</xdr:rowOff>
    </xdr:from>
    <xdr:to>
      <xdr:col>8</xdr:col>
      <xdr:colOff>28575</xdr:colOff>
      <xdr:row>6</xdr:row>
      <xdr:rowOff>0</xdr:rowOff>
    </xdr:to>
    <xdr:sp>
      <xdr:nvSpPr>
        <xdr:cNvPr id="41" name="Line 53"/>
        <xdr:cNvSpPr>
          <a:spLocks/>
        </xdr:cNvSpPr>
      </xdr:nvSpPr>
      <xdr:spPr>
        <a:xfrm>
          <a:off x="1704975" y="1314450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7</xdr:row>
      <xdr:rowOff>47625</xdr:rowOff>
    </xdr:from>
    <xdr:to>
      <xdr:col>7</xdr:col>
      <xdr:colOff>28575</xdr:colOff>
      <xdr:row>7</xdr:row>
      <xdr:rowOff>47625</xdr:rowOff>
    </xdr:to>
    <xdr:sp>
      <xdr:nvSpPr>
        <xdr:cNvPr id="42" name="Line 54"/>
        <xdr:cNvSpPr>
          <a:spLocks/>
        </xdr:cNvSpPr>
      </xdr:nvSpPr>
      <xdr:spPr>
        <a:xfrm>
          <a:off x="1666875" y="157162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43" name="Line 55"/>
        <xdr:cNvSpPr>
          <a:spLocks/>
        </xdr:cNvSpPr>
      </xdr:nvSpPr>
      <xdr:spPr>
        <a:xfrm>
          <a:off x="2133600" y="895350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7</xdr:row>
      <xdr:rowOff>47625</xdr:rowOff>
    </xdr:to>
    <xdr:sp>
      <xdr:nvSpPr>
        <xdr:cNvPr id="44" name="Line 56"/>
        <xdr:cNvSpPr>
          <a:spLocks/>
        </xdr:cNvSpPr>
      </xdr:nvSpPr>
      <xdr:spPr>
        <a:xfrm>
          <a:off x="1866900" y="13144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38100</xdr:rowOff>
    </xdr:from>
    <xdr:to>
      <xdr:col>9</xdr:col>
      <xdr:colOff>171450</xdr:colOff>
      <xdr:row>10</xdr:row>
      <xdr:rowOff>0</xdr:rowOff>
    </xdr:to>
    <xdr:sp>
      <xdr:nvSpPr>
        <xdr:cNvPr id="45" name="Freeform 57"/>
        <xdr:cNvSpPr>
          <a:spLocks/>
        </xdr:cNvSpPr>
      </xdr:nvSpPr>
      <xdr:spPr>
        <a:xfrm>
          <a:off x="1381125" y="1981200"/>
          <a:ext cx="1190625" cy="171450"/>
        </a:xfrm>
        <a:custGeom>
          <a:pathLst>
            <a:path h="18" w="125">
              <a:moveTo>
                <a:pt x="125" y="18"/>
              </a:moveTo>
              <a:lnTo>
                <a:pt x="51" y="18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0</xdr:rowOff>
    </xdr:from>
    <xdr:to>
      <xdr:col>8</xdr:col>
      <xdr:colOff>219075</xdr:colOff>
      <xdr:row>12</xdr:row>
      <xdr:rowOff>0</xdr:rowOff>
    </xdr:to>
    <xdr:sp>
      <xdr:nvSpPr>
        <xdr:cNvPr id="46" name="Line 59"/>
        <xdr:cNvSpPr>
          <a:spLocks/>
        </xdr:cNvSpPr>
      </xdr:nvSpPr>
      <xdr:spPr>
        <a:xfrm flipH="1">
          <a:off x="1647825" y="2571750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18</xdr:col>
      <xdr:colOff>238125</xdr:colOff>
      <xdr:row>16</xdr:row>
      <xdr:rowOff>0</xdr:rowOff>
    </xdr:to>
    <xdr:sp>
      <xdr:nvSpPr>
        <xdr:cNvPr id="47" name="Freeform 60"/>
        <xdr:cNvSpPr>
          <a:spLocks/>
        </xdr:cNvSpPr>
      </xdr:nvSpPr>
      <xdr:spPr>
        <a:xfrm>
          <a:off x="4533900" y="2781300"/>
          <a:ext cx="504825" cy="628650"/>
        </a:xfrm>
        <a:custGeom>
          <a:pathLst>
            <a:path h="66" w="53">
              <a:moveTo>
                <a:pt x="53" y="66"/>
              </a:moveTo>
              <a:lnTo>
                <a:pt x="0" y="66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13</xdr:row>
      <xdr:rowOff>171450</xdr:rowOff>
    </xdr:from>
    <xdr:to>
      <xdr:col>24</xdr:col>
      <xdr:colOff>28575</xdr:colOff>
      <xdr:row>13</xdr:row>
      <xdr:rowOff>171450</xdr:rowOff>
    </xdr:to>
    <xdr:sp>
      <xdr:nvSpPr>
        <xdr:cNvPr id="48" name="Line 61"/>
        <xdr:cNvSpPr>
          <a:spLocks/>
        </xdr:cNvSpPr>
      </xdr:nvSpPr>
      <xdr:spPr>
        <a:xfrm>
          <a:off x="6200775" y="29527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180975</xdr:rowOff>
    </xdr:from>
    <xdr:to>
      <xdr:col>24</xdr:col>
      <xdr:colOff>0</xdr:colOff>
      <xdr:row>13</xdr:row>
      <xdr:rowOff>171450</xdr:rowOff>
    </xdr:to>
    <xdr:sp>
      <xdr:nvSpPr>
        <xdr:cNvPr id="49" name="Line 62"/>
        <xdr:cNvSpPr>
          <a:spLocks/>
        </xdr:cNvSpPr>
      </xdr:nvSpPr>
      <xdr:spPr>
        <a:xfrm>
          <a:off x="6400800" y="275272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12</xdr:row>
      <xdr:rowOff>180975</xdr:rowOff>
    </xdr:from>
    <xdr:to>
      <xdr:col>24</xdr:col>
      <xdr:colOff>19050</xdr:colOff>
      <xdr:row>12</xdr:row>
      <xdr:rowOff>180975</xdr:rowOff>
    </xdr:to>
    <xdr:sp>
      <xdr:nvSpPr>
        <xdr:cNvPr id="50" name="Line 63"/>
        <xdr:cNvSpPr>
          <a:spLocks/>
        </xdr:cNvSpPr>
      </xdr:nvSpPr>
      <xdr:spPr>
        <a:xfrm>
          <a:off x="6191250" y="275272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7</xdr:row>
      <xdr:rowOff>47625</xdr:rowOff>
    </xdr:from>
    <xdr:to>
      <xdr:col>24</xdr:col>
      <xdr:colOff>28575</xdr:colOff>
      <xdr:row>7</xdr:row>
      <xdr:rowOff>47625</xdr:rowOff>
    </xdr:to>
    <xdr:sp>
      <xdr:nvSpPr>
        <xdr:cNvPr id="51" name="Line 64"/>
        <xdr:cNvSpPr>
          <a:spLocks/>
        </xdr:cNvSpPr>
      </xdr:nvSpPr>
      <xdr:spPr>
        <a:xfrm>
          <a:off x="6200775" y="157162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7</xdr:row>
      <xdr:rowOff>47625</xdr:rowOff>
    </xdr:to>
    <xdr:sp>
      <xdr:nvSpPr>
        <xdr:cNvPr id="52" name="Line 65"/>
        <xdr:cNvSpPr>
          <a:spLocks/>
        </xdr:cNvSpPr>
      </xdr:nvSpPr>
      <xdr:spPr>
        <a:xfrm>
          <a:off x="6400800" y="13144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6</xdr:row>
      <xdr:rowOff>0</xdr:rowOff>
    </xdr:to>
    <xdr:sp>
      <xdr:nvSpPr>
        <xdr:cNvPr id="53" name="Line 66"/>
        <xdr:cNvSpPr>
          <a:spLocks/>
        </xdr:cNvSpPr>
      </xdr:nvSpPr>
      <xdr:spPr>
        <a:xfrm>
          <a:off x="6667500" y="895350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6</xdr:row>
      <xdr:rowOff>0</xdr:rowOff>
    </xdr:from>
    <xdr:to>
      <xdr:col>25</xdr:col>
      <xdr:colOff>19050</xdr:colOff>
      <xdr:row>6</xdr:row>
      <xdr:rowOff>0</xdr:rowOff>
    </xdr:to>
    <xdr:sp>
      <xdr:nvSpPr>
        <xdr:cNvPr id="54" name="Line 67"/>
        <xdr:cNvSpPr>
          <a:spLocks/>
        </xdr:cNvSpPr>
      </xdr:nvSpPr>
      <xdr:spPr>
        <a:xfrm>
          <a:off x="6191250" y="13144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57150</xdr:colOff>
      <xdr:row>52</xdr:row>
      <xdr:rowOff>76200</xdr:rowOff>
    </xdr:from>
    <xdr:ext cx="704850" cy="304800"/>
    <xdr:sp>
      <xdr:nvSpPr>
        <xdr:cNvPr id="55" name="AutoShape 68"/>
        <xdr:cNvSpPr>
          <a:spLocks/>
        </xdr:cNvSpPr>
      </xdr:nvSpPr>
      <xdr:spPr>
        <a:xfrm>
          <a:off x="57150" y="11087100"/>
          <a:ext cx="7048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入力例</a:t>
          </a:r>
        </a:p>
      </xdr:txBody>
    </xdr:sp>
    <xdr:clientData/>
  </xdr:oneCellAnchor>
  <xdr:twoCellAnchor>
    <xdr:from>
      <xdr:col>2</xdr:col>
      <xdr:colOff>0</xdr:colOff>
      <xdr:row>66</xdr:row>
      <xdr:rowOff>180975</xdr:rowOff>
    </xdr:from>
    <xdr:to>
      <xdr:col>6</xdr:col>
      <xdr:colOff>9525</xdr:colOff>
      <xdr:row>67</xdr:row>
      <xdr:rowOff>180975</xdr:rowOff>
    </xdr:to>
    <xdr:sp>
      <xdr:nvSpPr>
        <xdr:cNvPr id="56" name="Rectangle 69" descr="20%"/>
        <xdr:cNvSpPr>
          <a:spLocks/>
        </xdr:cNvSpPr>
      </xdr:nvSpPr>
      <xdr:spPr>
        <a:xfrm>
          <a:off x="533400" y="14182725"/>
          <a:ext cx="1076325" cy="20955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66</xdr:row>
      <xdr:rowOff>180975</xdr:rowOff>
    </xdr:from>
    <xdr:to>
      <xdr:col>23</xdr:col>
      <xdr:colOff>0</xdr:colOff>
      <xdr:row>67</xdr:row>
      <xdr:rowOff>180975</xdr:rowOff>
    </xdr:to>
    <xdr:sp>
      <xdr:nvSpPr>
        <xdr:cNvPr id="57" name="Rectangle 70" descr="20%"/>
        <xdr:cNvSpPr>
          <a:spLocks/>
        </xdr:cNvSpPr>
      </xdr:nvSpPr>
      <xdr:spPr>
        <a:xfrm>
          <a:off x="3733800" y="14182725"/>
          <a:ext cx="2400300" cy="20955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59</xdr:row>
      <xdr:rowOff>180975</xdr:rowOff>
    </xdr:from>
    <xdr:to>
      <xdr:col>6</xdr:col>
      <xdr:colOff>47625</xdr:colOff>
      <xdr:row>67</xdr:row>
      <xdr:rowOff>0</xdr:rowOff>
    </xdr:to>
    <xdr:sp>
      <xdr:nvSpPr>
        <xdr:cNvPr id="58" name="Rectangle 71"/>
        <xdr:cNvSpPr>
          <a:spLocks/>
        </xdr:cNvSpPr>
      </xdr:nvSpPr>
      <xdr:spPr>
        <a:xfrm>
          <a:off x="495300" y="12715875"/>
          <a:ext cx="1152525" cy="14954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6</xdr:col>
      <xdr:colOff>9525</xdr:colOff>
      <xdr:row>66</xdr:row>
      <xdr:rowOff>180975</xdr:rowOff>
    </xdr:to>
    <xdr:sp>
      <xdr:nvSpPr>
        <xdr:cNvPr id="59" name="Rectangle 72" descr="れんが (斜め)"/>
        <xdr:cNvSpPr>
          <a:spLocks/>
        </xdr:cNvSpPr>
      </xdr:nvSpPr>
      <xdr:spPr>
        <a:xfrm>
          <a:off x="533400" y="12744450"/>
          <a:ext cx="1076325" cy="143827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61</xdr:row>
      <xdr:rowOff>47625</xdr:rowOff>
    </xdr:from>
    <xdr:to>
      <xdr:col>5</xdr:col>
      <xdr:colOff>85725</xdr:colOff>
      <xdr:row>64</xdr:row>
      <xdr:rowOff>76200</xdr:rowOff>
    </xdr:to>
    <xdr:sp>
      <xdr:nvSpPr>
        <xdr:cNvPr id="60" name="Oval 73"/>
        <xdr:cNvSpPr>
          <a:spLocks/>
        </xdr:cNvSpPr>
      </xdr:nvSpPr>
      <xdr:spPr>
        <a:xfrm>
          <a:off x="762000" y="13001625"/>
          <a:ext cx="657225" cy="657225"/>
        </a:xfrm>
        <a:prstGeom prst="ellipse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61</xdr:row>
      <xdr:rowOff>104775</xdr:rowOff>
    </xdr:from>
    <xdr:to>
      <xdr:col>5</xdr:col>
      <xdr:colOff>28575</xdr:colOff>
      <xdr:row>64</xdr:row>
      <xdr:rowOff>19050</xdr:rowOff>
    </xdr:to>
    <xdr:sp>
      <xdr:nvSpPr>
        <xdr:cNvPr id="61" name="Oval 74"/>
        <xdr:cNvSpPr>
          <a:spLocks/>
        </xdr:cNvSpPr>
      </xdr:nvSpPr>
      <xdr:spPr>
        <a:xfrm>
          <a:off x="819150" y="13058775"/>
          <a:ext cx="542925" cy="542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58</xdr:row>
      <xdr:rowOff>0</xdr:rowOff>
    </xdr:from>
    <xdr:to>
      <xdr:col>25</xdr:col>
      <xdr:colOff>9525</xdr:colOff>
      <xdr:row>58</xdr:row>
      <xdr:rowOff>0</xdr:rowOff>
    </xdr:to>
    <xdr:sp>
      <xdr:nvSpPr>
        <xdr:cNvPr id="62" name="Line 75"/>
        <xdr:cNvSpPr>
          <a:spLocks/>
        </xdr:cNvSpPr>
      </xdr:nvSpPr>
      <xdr:spPr>
        <a:xfrm>
          <a:off x="3190875" y="12325350"/>
          <a:ext cx="3486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69</xdr:row>
      <xdr:rowOff>0</xdr:rowOff>
    </xdr:from>
    <xdr:to>
      <xdr:col>6</xdr:col>
      <xdr:colOff>9525</xdr:colOff>
      <xdr:row>69</xdr:row>
      <xdr:rowOff>0</xdr:rowOff>
    </xdr:to>
    <xdr:sp>
      <xdr:nvSpPr>
        <xdr:cNvPr id="63" name="Line 76"/>
        <xdr:cNvSpPr>
          <a:spLocks/>
        </xdr:cNvSpPr>
      </xdr:nvSpPr>
      <xdr:spPr>
        <a:xfrm>
          <a:off x="523875" y="14630400"/>
          <a:ext cx="10858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68</xdr:row>
      <xdr:rowOff>47625</xdr:rowOff>
    </xdr:from>
    <xdr:to>
      <xdr:col>1</xdr:col>
      <xdr:colOff>257175</xdr:colOff>
      <xdr:row>69</xdr:row>
      <xdr:rowOff>38100</xdr:rowOff>
    </xdr:to>
    <xdr:sp>
      <xdr:nvSpPr>
        <xdr:cNvPr id="64" name="Line 77"/>
        <xdr:cNvSpPr>
          <a:spLocks/>
        </xdr:cNvSpPr>
      </xdr:nvSpPr>
      <xdr:spPr>
        <a:xfrm>
          <a:off x="523875" y="1446847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57150</xdr:rowOff>
    </xdr:from>
    <xdr:to>
      <xdr:col>6</xdr:col>
      <xdr:colOff>0</xdr:colOff>
      <xdr:row>69</xdr:row>
      <xdr:rowOff>47625</xdr:rowOff>
    </xdr:to>
    <xdr:sp>
      <xdr:nvSpPr>
        <xdr:cNvPr id="65" name="Line 78"/>
        <xdr:cNvSpPr>
          <a:spLocks/>
        </xdr:cNvSpPr>
      </xdr:nvSpPr>
      <xdr:spPr>
        <a:xfrm>
          <a:off x="1600200" y="14478000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60</xdr:row>
      <xdr:rowOff>0</xdr:rowOff>
    </xdr:from>
    <xdr:to>
      <xdr:col>1</xdr:col>
      <xdr:colOff>161925</xdr:colOff>
      <xdr:row>60</xdr:row>
      <xdr:rowOff>0</xdr:rowOff>
    </xdr:to>
    <xdr:sp>
      <xdr:nvSpPr>
        <xdr:cNvPr id="66" name="Line 79"/>
        <xdr:cNvSpPr>
          <a:spLocks/>
        </xdr:cNvSpPr>
      </xdr:nvSpPr>
      <xdr:spPr>
        <a:xfrm>
          <a:off x="209550" y="12744450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66</xdr:row>
      <xdr:rowOff>180975</xdr:rowOff>
    </xdr:to>
    <xdr:sp>
      <xdr:nvSpPr>
        <xdr:cNvPr id="67" name="Line 80"/>
        <xdr:cNvSpPr>
          <a:spLocks/>
        </xdr:cNvSpPr>
      </xdr:nvSpPr>
      <xdr:spPr>
        <a:xfrm>
          <a:off x="266700" y="12744450"/>
          <a:ext cx="0" cy="14382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66</xdr:row>
      <xdr:rowOff>180975</xdr:rowOff>
    </xdr:from>
    <xdr:to>
      <xdr:col>1</xdr:col>
      <xdr:colOff>161925</xdr:colOff>
      <xdr:row>66</xdr:row>
      <xdr:rowOff>180975</xdr:rowOff>
    </xdr:to>
    <xdr:sp>
      <xdr:nvSpPr>
        <xdr:cNvPr id="68" name="Line 81"/>
        <xdr:cNvSpPr>
          <a:spLocks/>
        </xdr:cNvSpPr>
      </xdr:nvSpPr>
      <xdr:spPr>
        <a:xfrm>
          <a:off x="209550" y="14182725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0</xdr:colOff>
      <xdr:row>66</xdr:row>
      <xdr:rowOff>161925</xdr:rowOff>
    </xdr:to>
    <xdr:sp>
      <xdr:nvSpPr>
        <xdr:cNvPr id="69" name="Line 82"/>
        <xdr:cNvSpPr>
          <a:spLocks/>
        </xdr:cNvSpPr>
      </xdr:nvSpPr>
      <xdr:spPr>
        <a:xfrm>
          <a:off x="3467100" y="12744450"/>
          <a:ext cx="0" cy="14192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60</xdr:row>
      <xdr:rowOff>0</xdr:rowOff>
    </xdr:from>
    <xdr:to>
      <xdr:col>13</xdr:col>
      <xdr:colOff>152400</xdr:colOff>
      <xdr:row>60</xdr:row>
      <xdr:rowOff>0</xdr:rowOff>
    </xdr:to>
    <xdr:sp>
      <xdr:nvSpPr>
        <xdr:cNvPr id="70" name="Line 83"/>
        <xdr:cNvSpPr>
          <a:spLocks/>
        </xdr:cNvSpPr>
      </xdr:nvSpPr>
      <xdr:spPr>
        <a:xfrm>
          <a:off x="3400425" y="12744450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66</xdr:row>
      <xdr:rowOff>171450</xdr:rowOff>
    </xdr:from>
    <xdr:to>
      <xdr:col>13</xdr:col>
      <xdr:colOff>180975</xdr:colOff>
      <xdr:row>66</xdr:row>
      <xdr:rowOff>171450</xdr:rowOff>
    </xdr:to>
    <xdr:sp>
      <xdr:nvSpPr>
        <xdr:cNvPr id="71" name="Line 84"/>
        <xdr:cNvSpPr>
          <a:spLocks/>
        </xdr:cNvSpPr>
      </xdr:nvSpPr>
      <xdr:spPr>
        <a:xfrm>
          <a:off x="3429000" y="14173200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59</xdr:row>
      <xdr:rowOff>114300</xdr:rowOff>
    </xdr:from>
    <xdr:to>
      <xdr:col>15</xdr:col>
      <xdr:colOff>95250</xdr:colOff>
      <xdr:row>59</xdr:row>
      <xdr:rowOff>200025</xdr:rowOff>
    </xdr:to>
    <xdr:sp>
      <xdr:nvSpPr>
        <xdr:cNvPr id="72" name="AutoShape 85"/>
        <xdr:cNvSpPr>
          <a:spLocks/>
        </xdr:cNvSpPr>
      </xdr:nvSpPr>
      <xdr:spPr>
        <a:xfrm rot="10800000">
          <a:off x="3990975" y="12649200"/>
          <a:ext cx="1047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62</xdr:row>
      <xdr:rowOff>19050</xdr:rowOff>
    </xdr:from>
    <xdr:to>
      <xdr:col>4</xdr:col>
      <xdr:colOff>123825</xdr:colOff>
      <xdr:row>63</xdr:row>
      <xdr:rowOff>0</xdr:rowOff>
    </xdr:to>
    <xdr:sp>
      <xdr:nvSpPr>
        <xdr:cNvPr id="73" name="Rectangle 86"/>
        <xdr:cNvSpPr>
          <a:spLocks/>
        </xdr:cNvSpPr>
      </xdr:nvSpPr>
      <xdr:spPr>
        <a:xfrm>
          <a:off x="990600" y="1318260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3</xdr:col>
      <xdr:colOff>19050</xdr:colOff>
      <xdr:row>62</xdr:row>
      <xdr:rowOff>161925</xdr:rowOff>
    </xdr:from>
    <xdr:to>
      <xdr:col>5</xdr:col>
      <xdr:colOff>19050</xdr:colOff>
      <xdr:row>62</xdr:row>
      <xdr:rowOff>161925</xdr:rowOff>
    </xdr:to>
    <xdr:sp>
      <xdr:nvSpPr>
        <xdr:cNvPr id="74" name="Line 87"/>
        <xdr:cNvSpPr>
          <a:spLocks/>
        </xdr:cNvSpPr>
      </xdr:nvSpPr>
      <xdr:spPr>
        <a:xfrm>
          <a:off x="819150" y="13325475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8</xdr:col>
      <xdr:colOff>19050</xdr:colOff>
      <xdr:row>58</xdr:row>
      <xdr:rowOff>0</xdr:rowOff>
    </xdr:to>
    <xdr:sp>
      <xdr:nvSpPr>
        <xdr:cNvPr id="75" name="Line 88"/>
        <xdr:cNvSpPr>
          <a:spLocks/>
        </xdr:cNvSpPr>
      </xdr:nvSpPr>
      <xdr:spPr>
        <a:xfrm>
          <a:off x="0" y="12325350"/>
          <a:ext cx="2152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59</xdr:row>
      <xdr:rowOff>123825</xdr:rowOff>
    </xdr:from>
    <xdr:to>
      <xdr:col>3</xdr:col>
      <xdr:colOff>47625</xdr:colOff>
      <xdr:row>60</xdr:row>
      <xdr:rowOff>0</xdr:rowOff>
    </xdr:to>
    <xdr:sp>
      <xdr:nvSpPr>
        <xdr:cNvPr id="76" name="AutoShape 89"/>
        <xdr:cNvSpPr>
          <a:spLocks/>
        </xdr:cNvSpPr>
      </xdr:nvSpPr>
      <xdr:spPr>
        <a:xfrm rot="10800000">
          <a:off x="742950" y="12658725"/>
          <a:ext cx="1047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23</xdr:col>
      <xdr:colOff>0</xdr:colOff>
      <xdr:row>66</xdr:row>
      <xdr:rowOff>180975</xdr:rowOff>
    </xdr:to>
    <xdr:sp>
      <xdr:nvSpPr>
        <xdr:cNvPr id="77" name="Rectangle 90" descr="れんが (斜め)"/>
        <xdr:cNvSpPr>
          <a:spLocks/>
        </xdr:cNvSpPr>
      </xdr:nvSpPr>
      <xdr:spPr>
        <a:xfrm>
          <a:off x="3733800" y="12744450"/>
          <a:ext cx="2400300" cy="143827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47625</xdr:rowOff>
    </xdr:from>
    <xdr:to>
      <xdr:col>23</xdr:col>
      <xdr:colOff>0</xdr:colOff>
      <xdr:row>64</xdr:row>
      <xdr:rowOff>76200</xdr:rowOff>
    </xdr:to>
    <xdr:sp>
      <xdr:nvSpPr>
        <xdr:cNvPr id="78" name="Rectangle 91"/>
        <xdr:cNvSpPr>
          <a:spLocks/>
        </xdr:cNvSpPr>
      </xdr:nvSpPr>
      <xdr:spPr>
        <a:xfrm>
          <a:off x="3733800" y="13001625"/>
          <a:ext cx="2400300" cy="657225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61</xdr:row>
      <xdr:rowOff>104775</xdr:rowOff>
    </xdr:from>
    <xdr:to>
      <xdr:col>23</xdr:col>
      <xdr:colOff>0</xdr:colOff>
      <xdr:row>64</xdr:row>
      <xdr:rowOff>19050</xdr:rowOff>
    </xdr:to>
    <xdr:sp>
      <xdr:nvSpPr>
        <xdr:cNvPr id="79" name="Rectangle 92"/>
        <xdr:cNvSpPr>
          <a:spLocks/>
        </xdr:cNvSpPr>
      </xdr:nvSpPr>
      <xdr:spPr>
        <a:xfrm>
          <a:off x="3733800" y="13058775"/>
          <a:ext cx="2400300" cy="5429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62</xdr:row>
      <xdr:rowOff>66675</xdr:rowOff>
    </xdr:from>
    <xdr:to>
      <xdr:col>18</xdr:col>
      <xdr:colOff>28575</xdr:colOff>
      <xdr:row>63</xdr:row>
      <xdr:rowOff>47625</xdr:rowOff>
    </xdr:to>
    <xdr:sp>
      <xdr:nvSpPr>
        <xdr:cNvPr id="80" name="Rectangle 93"/>
        <xdr:cNvSpPr>
          <a:spLocks/>
        </xdr:cNvSpPr>
      </xdr:nvSpPr>
      <xdr:spPr>
        <a:xfrm>
          <a:off x="4629150" y="13230225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twoCellAnchor>
  <xdr:twoCellAnchor>
    <xdr:from>
      <xdr:col>18</xdr:col>
      <xdr:colOff>0</xdr:colOff>
      <xdr:row>61</xdr:row>
      <xdr:rowOff>114300</xdr:rowOff>
    </xdr:from>
    <xdr:to>
      <xdr:col>18</xdr:col>
      <xdr:colOff>0</xdr:colOff>
      <xdr:row>64</xdr:row>
      <xdr:rowOff>9525</xdr:rowOff>
    </xdr:to>
    <xdr:sp>
      <xdr:nvSpPr>
        <xdr:cNvPr id="81" name="Line 94"/>
        <xdr:cNvSpPr>
          <a:spLocks/>
        </xdr:cNvSpPr>
      </xdr:nvSpPr>
      <xdr:spPr>
        <a:xfrm>
          <a:off x="4800600" y="13068300"/>
          <a:ext cx="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180975</xdr:rowOff>
    </xdr:from>
    <xdr:to>
      <xdr:col>23</xdr:col>
      <xdr:colOff>0</xdr:colOff>
      <xdr:row>59</xdr:row>
      <xdr:rowOff>180975</xdr:rowOff>
    </xdr:to>
    <xdr:sp>
      <xdr:nvSpPr>
        <xdr:cNvPr id="82" name="Line 95"/>
        <xdr:cNvSpPr>
          <a:spLocks/>
        </xdr:cNvSpPr>
      </xdr:nvSpPr>
      <xdr:spPr>
        <a:xfrm>
          <a:off x="3733800" y="127158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67</xdr:row>
      <xdr:rowOff>0</xdr:rowOff>
    </xdr:from>
    <xdr:to>
      <xdr:col>23</xdr:col>
      <xdr:colOff>9525</xdr:colOff>
      <xdr:row>67</xdr:row>
      <xdr:rowOff>0</xdr:rowOff>
    </xdr:to>
    <xdr:sp>
      <xdr:nvSpPr>
        <xdr:cNvPr id="83" name="Line 96"/>
        <xdr:cNvSpPr>
          <a:spLocks/>
        </xdr:cNvSpPr>
      </xdr:nvSpPr>
      <xdr:spPr>
        <a:xfrm>
          <a:off x="3743325" y="142113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62</xdr:row>
      <xdr:rowOff>19050</xdr:rowOff>
    </xdr:from>
    <xdr:to>
      <xdr:col>22</xdr:col>
      <xdr:colOff>142875</xdr:colOff>
      <xdr:row>63</xdr:row>
      <xdr:rowOff>123825</xdr:rowOff>
    </xdr:to>
    <xdr:sp>
      <xdr:nvSpPr>
        <xdr:cNvPr id="84" name="Rectangle 97"/>
        <xdr:cNvSpPr>
          <a:spLocks/>
        </xdr:cNvSpPr>
      </xdr:nvSpPr>
      <xdr:spPr>
        <a:xfrm>
          <a:off x="5181600" y="13182600"/>
          <a:ext cx="8286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透水管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φ100</a:t>
          </a:r>
          <a:r>
            <a:rPr lang="en-US" cap="none" sz="1000" b="0" i="0" u="none" baseline="0">
              <a:solidFill>
                <a:srgbClr val="000000"/>
              </a:solidFill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20</xdr:col>
      <xdr:colOff>114300</xdr:colOff>
      <xdr:row>67</xdr:row>
      <xdr:rowOff>0</xdr:rowOff>
    </xdr:from>
    <xdr:to>
      <xdr:col>21</xdr:col>
      <xdr:colOff>95250</xdr:colOff>
      <xdr:row>67</xdr:row>
      <xdr:rowOff>161925</xdr:rowOff>
    </xdr:to>
    <xdr:sp>
      <xdr:nvSpPr>
        <xdr:cNvPr id="85" name="Rectangle 99"/>
        <xdr:cNvSpPr>
          <a:spLocks/>
        </xdr:cNvSpPr>
      </xdr:nvSpPr>
      <xdr:spPr>
        <a:xfrm>
          <a:off x="5448300" y="14211300"/>
          <a:ext cx="247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3</xdr:col>
      <xdr:colOff>142875</xdr:colOff>
      <xdr:row>67</xdr:row>
      <xdr:rowOff>0</xdr:rowOff>
    </xdr:from>
    <xdr:to>
      <xdr:col>4</xdr:col>
      <xdr:colOff>123825</xdr:colOff>
      <xdr:row>67</xdr:row>
      <xdr:rowOff>161925</xdr:rowOff>
    </xdr:to>
    <xdr:sp>
      <xdr:nvSpPr>
        <xdr:cNvPr id="86" name="Rectangle 101"/>
        <xdr:cNvSpPr>
          <a:spLocks/>
        </xdr:cNvSpPr>
      </xdr:nvSpPr>
      <xdr:spPr>
        <a:xfrm>
          <a:off x="942975" y="14211300"/>
          <a:ext cx="247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6</xdr:col>
      <xdr:colOff>66675</xdr:colOff>
      <xdr:row>67</xdr:row>
      <xdr:rowOff>171450</xdr:rowOff>
    </xdr:from>
    <xdr:to>
      <xdr:col>7</xdr:col>
      <xdr:colOff>28575</xdr:colOff>
      <xdr:row>67</xdr:row>
      <xdr:rowOff>171450</xdr:rowOff>
    </xdr:to>
    <xdr:sp>
      <xdr:nvSpPr>
        <xdr:cNvPr id="87" name="Line 102"/>
        <xdr:cNvSpPr>
          <a:spLocks/>
        </xdr:cNvSpPr>
      </xdr:nvSpPr>
      <xdr:spPr>
        <a:xfrm>
          <a:off x="1666875" y="143827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180975</xdr:rowOff>
    </xdr:from>
    <xdr:to>
      <xdr:col>7</xdr:col>
      <xdr:colOff>0</xdr:colOff>
      <xdr:row>67</xdr:row>
      <xdr:rowOff>171450</xdr:rowOff>
    </xdr:to>
    <xdr:sp>
      <xdr:nvSpPr>
        <xdr:cNvPr id="88" name="Line 103"/>
        <xdr:cNvSpPr>
          <a:spLocks/>
        </xdr:cNvSpPr>
      </xdr:nvSpPr>
      <xdr:spPr>
        <a:xfrm>
          <a:off x="1866900" y="1418272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66</xdr:row>
      <xdr:rowOff>180975</xdr:rowOff>
    </xdr:from>
    <xdr:to>
      <xdr:col>7</xdr:col>
      <xdr:colOff>19050</xdr:colOff>
      <xdr:row>66</xdr:row>
      <xdr:rowOff>180975</xdr:rowOff>
    </xdr:to>
    <xdr:sp>
      <xdr:nvSpPr>
        <xdr:cNvPr id="89" name="Line 104"/>
        <xdr:cNvSpPr>
          <a:spLocks/>
        </xdr:cNvSpPr>
      </xdr:nvSpPr>
      <xdr:spPr>
        <a:xfrm>
          <a:off x="1657350" y="1418272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60</xdr:row>
      <xdr:rowOff>0</xdr:rowOff>
    </xdr:from>
    <xdr:to>
      <xdr:col>8</xdr:col>
      <xdr:colOff>28575</xdr:colOff>
      <xdr:row>60</xdr:row>
      <xdr:rowOff>0</xdr:rowOff>
    </xdr:to>
    <xdr:sp>
      <xdr:nvSpPr>
        <xdr:cNvPr id="90" name="Line 105"/>
        <xdr:cNvSpPr>
          <a:spLocks/>
        </xdr:cNvSpPr>
      </xdr:nvSpPr>
      <xdr:spPr>
        <a:xfrm>
          <a:off x="1666875" y="127444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61</xdr:row>
      <xdr:rowOff>47625</xdr:rowOff>
    </xdr:from>
    <xdr:to>
      <xdr:col>7</xdr:col>
      <xdr:colOff>28575</xdr:colOff>
      <xdr:row>61</xdr:row>
      <xdr:rowOff>47625</xdr:rowOff>
    </xdr:to>
    <xdr:sp>
      <xdr:nvSpPr>
        <xdr:cNvPr id="91" name="Line 106"/>
        <xdr:cNvSpPr>
          <a:spLocks/>
        </xdr:cNvSpPr>
      </xdr:nvSpPr>
      <xdr:spPr>
        <a:xfrm>
          <a:off x="1666875" y="1300162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0</xdr:rowOff>
    </xdr:from>
    <xdr:to>
      <xdr:col>8</xdr:col>
      <xdr:colOff>0</xdr:colOff>
      <xdr:row>60</xdr:row>
      <xdr:rowOff>0</xdr:rowOff>
    </xdr:to>
    <xdr:sp>
      <xdr:nvSpPr>
        <xdr:cNvPr id="92" name="Line 107"/>
        <xdr:cNvSpPr>
          <a:spLocks/>
        </xdr:cNvSpPr>
      </xdr:nvSpPr>
      <xdr:spPr>
        <a:xfrm>
          <a:off x="2133600" y="12325350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61</xdr:row>
      <xdr:rowOff>47625</xdr:rowOff>
    </xdr:to>
    <xdr:sp>
      <xdr:nvSpPr>
        <xdr:cNvPr id="93" name="Line 108"/>
        <xdr:cNvSpPr>
          <a:spLocks/>
        </xdr:cNvSpPr>
      </xdr:nvSpPr>
      <xdr:spPr>
        <a:xfrm>
          <a:off x="1866900" y="127444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63</xdr:row>
      <xdr:rowOff>38100</xdr:rowOff>
    </xdr:from>
    <xdr:to>
      <xdr:col>9</xdr:col>
      <xdr:colOff>171450</xdr:colOff>
      <xdr:row>64</xdr:row>
      <xdr:rowOff>0</xdr:rowOff>
    </xdr:to>
    <xdr:sp>
      <xdr:nvSpPr>
        <xdr:cNvPr id="94" name="Freeform 109"/>
        <xdr:cNvSpPr>
          <a:spLocks/>
        </xdr:cNvSpPr>
      </xdr:nvSpPr>
      <xdr:spPr>
        <a:xfrm>
          <a:off x="1381125" y="13411200"/>
          <a:ext cx="1190625" cy="171450"/>
        </a:xfrm>
        <a:custGeom>
          <a:pathLst>
            <a:path h="18" w="125">
              <a:moveTo>
                <a:pt x="125" y="18"/>
              </a:moveTo>
              <a:lnTo>
                <a:pt x="51" y="18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66</xdr:row>
      <xdr:rowOff>0</xdr:rowOff>
    </xdr:from>
    <xdr:to>
      <xdr:col>8</xdr:col>
      <xdr:colOff>219075</xdr:colOff>
      <xdr:row>66</xdr:row>
      <xdr:rowOff>0</xdr:rowOff>
    </xdr:to>
    <xdr:sp>
      <xdr:nvSpPr>
        <xdr:cNvPr id="95" name="Line 110"/>
        <xdr:cNvSpPr>
          <a:spLocks/>
        </xdr:cNvSpPr>
      </xdr:nvSpPr>
      <xdr:spPr>
        <a:xfrm flipH="1">
          <a:off x="1647825" y="14001750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67</xdr:row>
      <xdr:rowOff>0</xdr:rowOff>
    </xdr:from>
    <xdr:to>
      <xdr:col>18</xdr:col>
      <xdr:colOff>238125</xdr:colOff>
      <xdr:row>70</xdr:row>
      <xdr:rowOff>0</xdr:rowOff>
    </xdr:to>
    <xdr:sp>
      <xdr:nvSpPr>
        <xdr:cNvPr id="96" name="Freeform 111"/>
        <xdr:cNvSpPr>
          <a:spLocks/>
        </xdr:cNvSpPr>
      </xdr:nvSpPr>
      <xdr:spPr>
        <a:xfrm>
          <a:off x="4533900" y="14211300"/>
          <a:ext cx="504825" cy="628650"/>
        </a:xfrm>
        <a:custGeom>
          <a:pathLst>
            <a:path h="66" w="53">
              <a:moveTo>
                <a:pt x="53" y="66"/>
              </a:moveTo>
              <a:lnTo>
                <a:pt x="0" y="66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67</xdr:row>
      <xdr:rowOff>171450</xdr:rowOff>
    </xdr:from>
    <xdr:to>
      <xdr:col>24</xdr:col>
      <xdr:colOff>28575</xdr:colOff>
      <xdr:row>67</xdr:row>
      <xdr:rowOff>171450</xdr:rowOff>
    </xdr:to>
    <xdr:sp>
      <xdr:nvSpPr>
        <xdr:cNvPr id="97" name="Line 112"/>
        <xdr:cNvSpPr>
          <a:spLocks/>
        </xdr:cNvSpPr>
      </xdr:nvSpPr>
      <xdr:spPr>
        <a:xfrm>
          <a:off x="6200775" y="143827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66</xdr:row>
      <xdr:rowOff>180975</xdr:rowOff>
    </xdr:from>
    <xdr:to>
      <xdr:col>24</xdr:col>
      <xdr:colOff>0</xdr:colOff>
      <xdr:row>67</xdr:row>
      <xdr:rowOff>171450</xdr:rowOff>
    </xdr:to>
    <xdr:sp>
      <xdr:nvSpPr>
        <xdr:cNvPr id="98" name="Line 113"/>
        <xdr:cNvSpPr>
          <a:spLocks/>
        </xdr:cNvSpPr>
      </xdr:nvSpPr>
      <xdr:spPr>
        <a:xfrm>
          <a:off x="6400800" y="14182725"/>
          <a:ext cx="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66</xdr:row>
      <xdr:rowOff>180975</xdr:rowOff>
    </xdr:from>
    <xdr:to>
      <xdr:col>24</xdr:col>
      <xdr:colOff>19050</xdr:colOff>
      <xdr:row>66</xdr:row>
      <xdr:rowOff>180975</xdr:rowOff>
    </xdr:to>
    <xdr:sp>
      <xdr:nvSpPr>
        <xdr:cNvPr id="99" name="Line 114"/>
        <xdr:cNvSpPr>
          <a:spLocks/>
        </xdr:cNvSpPr>
      </xdr:nvSpPr>
      <xdr:spPr>
        <a:xfrm>
          <a:off x="6191250" y="1418272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61</xdr:row>
      <xdr:rowOff>47625</xdr:rowOff>
    </xdr:from>
    <xdr:to>
      <xdr:col>24</xdr:col>
      <xdr:colOff>28575</xdr:colOff>
      <xdr:row>61</xdr:row>
      <xdr:rowOff>47625</xdr:rowOff>
    </xdr:to>
    <xdr:sp>
      <xdr:nvSpPr>
        <xdr:cNvPr id="100" name="Line 115"/>
        <xdr:cNvSpPr>
          <a:spLocks/>
        </xdr:cNvSpPr>
      </xdr:nvSpPr>
      <xdr:spPr>
        <a:xfrm>
          <a:off x="6200775" y="1300162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24</xdr:col>
      <xdr:colOff>0</xdr:colOff>
      <xdr:row>61</xdr:row>
      <xdr:rowOff>47625</xdr:rowOff>
    </xdr:to>
    <xdr:sp>
      <xdr:nvSpPr>
        <xdr:cNvPr id="101" name="Line 116"/>
        <xdr:cNvSpPr>
          <a:spLocks/>
        </xdr:cNvSpPr>
      </xdr:nvSpPr>
      <xdr:spPr>
        <a:xfrm>
          <a:off x="6400800" y="127444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25</xdr:col>
      <xdr:colOff>0</xdr:colOff>
      <xdr:row>60</xdr:row>
      <xdr:rowOff>0</xdr:rowOff>
    </xdr:to>
    <xdr:sp>
      <xdr:nvSpPr>
        <xdr:cNvPr id="102" name="Line 117"/>
        <xdr:cNvSpPr>
          <a:spLocks/>
        </xdr:cNvSpPr>
      </xdr:nvSpPr>
      <xdr:spPr>
        <a:xfrm>
          <a:off x="6667500" y="12325350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60</xdr:row>
      <xdr:rowOff>0</xdr:rowOff>
    </xdr:from>
    <xdr:to>
      <xdr:col>25</xdr:col>
      <xdr:colOff>19050</xdr:colOff>
      <xdr:row>60</xdr:row>
      <xdr:rowOff>0</xdr:rowOff>
    </xdr:to>
    <xdr:sp>
      <xdr:nvSpPr>
        <xdr:cNvPr id="103" name="Line 118"/>
        <xdr:cNvSpPr>
          <a:spLocks/>
        </xdr:cNvSpPr>
      </xdr:nvSpPr>
      <xdr:spPr>
        <a:xfrm>
          <a:off x="6191250" y="127444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28575</xdr:rowOff>
    </xdr:from>
    <xdr:to>
      <xdr:col>10</xdr:col>
      <xdr:colOff>200025</xdr:colOff>
      <xdr:row>17</xdr:row>
      <xdr:rowOff>57150</xdr:rowOff>
    </xdr:to>
    <xdr:sp>
      <xdr:nvSpPr>
        <xdr:cNvPr id="104" name="AutoShape 119"/>
        <xdr:cNvSpPr>
          <a:spLocks/>
        </xdr:cNvSpPr>
      </xdr:nvSpPr>
      <xdr:spPr>
        <a:xfrm>
          <a:off x="1609725" y="3438525"/>
          <a:ext cx="1257300" cy="238125"/>
        </a:xfrm>
        <a:prstGeom prst="borderCallout1">
          <a:avLst>
            <a:gd name="adj1" fmla="val -81060"/>
            <a:gd name="adj2" fmla="val -438000"/>
            <a:gd name="adj3" fmla="val -56060"/>
            <a:gd name="adj4" fmla="val -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単粒度砕石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S-30</a:t>
          </a:r>
        </a:p>
      </xdr:txBody>
    </xdr:sp>
    <xdr:clientData/>
  </xdr:twoCellAnchor>
  <xdr:twoCellAnchor>
    <xdr:from>
      <xdr:col>20</xdr:col>
      <xdr:colOff>190500</xdr:colOff>
      <xdr:row>17</xdr:row>
      <xdr:rowOff>133350</xdr:rowOff>
    </xdr:from>
    <xdr:to>
      <xdr:col>25</xdr:col>
      <xdr:colOff>66675</xdr:colOff>
      <xdr:row>18</xdr:row>
      <xdr:rowOff>161925</xdr:rowOff>
    </xdr:to>
    <xdr:sp>
      <xdr:nvSpPr>
        <xdr:cNvPr id="105" name="AutoShape 120"/>
        <xdr:cNvSpPr>
          <a:spLocks/>
        </xdr:cNvSpPr>
      </xdr:nvSpPr>
      <xdr:spPr>
        <a:xfrm>
          <a:off x="5524500" y="3752850"/>
          <a:ext cx="1209675" cy="238125"/>
        </a:xfrm>
        <a:prstGeom prst="borderCallout1">
          <a:avLst>
            <a:gd name="adj1" fmla="val -82282"/>
            <a:gd name="adj2" fmla="val -598000"/>
            <a:gd name="adj3" fmla="val -56300"/>
            <a:gd name="adj4" fmla="val -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単粒度砕石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S-30</a:t>
          </a:r>
        </a:p>
      </xdr:txBody>
    </xdr:sp>
    <xdr:clientData/>
  </xdr:twoCellAnchor>
  <xdr:twoCellAnchor>
    <xdr:from>
      <xdr:col>6</xdr:col>
      <xdr:colOff>28575</xdr:colOff>
      <xdr:row>70</xdr:row>
      <xdr:rowOff>66675</xdr:rowOff>
    </xdr:from>
    <xdr:to>
      <xdr:col>10</xdr:col>
      <xdr:colOff>85725</xdr:colOff>
      <xdr:row>71</xdr:row>
      <xdr:rowOff>95250</xdr:rowOff>
    </xdr:to>
    <xdr:sp>
      <xdr:nvSpPr>
        <xdr:cNvPr id="106" name="AutoShape 121"/>
        <xdr:cNvSpPr>
          <a:spLocks/>
        </xdr:cNvSpPr>
      </xdr:nvSpPr>
      <xdr:spPr>
        <a:xfrm>
          <a:off x="1628775" y="14906625"/>
          <a:ext cx="1123950" cy="238125"/>
        </a:xfrm>
        <a:prstGeom prst="borderCallout1">
          <a:avLst>
            <a:gd name="adj1" fmla="val -90675"/>
            <a:gd name="adj2" fmla="val -474000"/>
            <a:gd name="adj3" fmla="val -56777"/>
            <a:gd name="adj4" fmla="val -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単粒度砕石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S-30</a:t>
          </a:r>
        </a:p>
      </xdr:txBody>
    </xdr:sp>
    <xdr:clientData/>
  </xdr:twoCellAnchor>
  <xdr:twoCellAnchor>
    <xdr:from>
      <xdr:col>6</xdr:col>
      <xdr:colOff>28575</xdr:colOff>
      <xdr:row>70</xdr:row>
      <xdr:rowOff>66675</xdr:rowOff>
    </xdr:from>
    <xdr:to>
      <xdr:col>10</xdr:col>
      <xdr:colOff>161925</xdr:colOff>
      <xdr:row>71</xdr:row>
      <xdr:rowOff>95250</xdr:rowOff>
    </xdr:to>
    <xdr:sp>
      <xdr:nvSpPr>
        <xdr:cNvPr id="107" name="AutoShape 122"/>
        <xdr:cNvSpPr>
          <a:spLocks/>
        </xdr:cNvSpPr>
      </xdr:nvSpPr>
      <xdr:spPr>
        <a:xfrm>
          <a:off x="1628775" y="14906625"/>
          <a:ext cx="1200150" cy="238125"/>
        </a:xfrm>
        <a:prstGeom prst="borderCallout1">
          <a:avLst>
            <a:gd name="adj1" fmla="val -88097"/>
            <a:gd name="adj2" fmla="val -474000"/>
            <a:gd name="adj3" fmla="val -56347"/>
            <a:gd name="adj4" fmla="val -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単粒度砕石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S-30</a:t>
          </a:r>
        </a:p>
      </xdr:txBody>
    </xdr:sp>
    <xdr:clientData/>
  </xdr:twoCellAnchor>
  <xdr:twoCellAnchor>
    <xdr:from>
      <xdr:col>20</xdr:col>
      <xdr:colOff>142875</xdr:colOff>
      <xdr:row>71</xdr:row>
      <xdr:rowOff>95250</xdr:rowOff>
    </xdr:from>
    <xdr:to>
      <xdr:col>25</xdr:col>
      <xdr:colOff>9525</xdr:colOff>
      <xdr:row>72</xdr:row>
      <xdr:rowOff>123825</xdr:rowOff>
    </xdr:to>
    <xdr:sp>
      <xdr:nvSpPr>
        <xdr:cNvPr id="108" name="AutoShape 123"/>
        <xdr:cNvSpPr>
          <a:spLocks/>
        </xdr:cNvSpPr>
      </xdr:nvSpPr>
      <xdr:spPr>
        <a:xfrm>
          <a:off x="5476875" y="15144750"/>
          <a:ext cx="1200150" cy="238125"/>
        </a:xfrm>
        <a:prstGeom prst="borderCallout1">
          <a:avLst>
            <a:gd name="adj1" fmla="val -87796"/>
            <a:gd name="adj2" fmla="val -570000"/>
            <a:gd name="adj3" fmla="val -56300"/>
            <a:gd name="adj4" fmla="val -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単粒度砕石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S-30</a:t>
          </a:r>
        </a:p>
      </xdr:txBody>
    </xdr:sp>
    <xdr:clientData/>
  </xdr:twoCellAnchor>
  <xdr:twoCellAnchor editAs="oneCell">
    <xdr:from>
      <xdr:col>14</xdr:col>
      <xdr:colOff>123825</xdr:colOff>
      <xdr:row>4</xdr:row>
      <xdr:rowOff>9525</xdr:rowOff>
    </xdr:from>
    <xdr:to>
      <xdr:col>15</xdr:col>
      <xdr:colOff>104775</xdr:colOff>
      <xdr:row>4</xdr:row>
      <xdr:rowOff>142875</xdr:rowOff>
    </xdr:to>
    <xdr:pic>
      <xdr:nvPicPr>
        <xdr:cNvPr id="109" name="Picture 135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904875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104775</xdr:colOff>
      <xdr:row>58</xdr:row>
      <xdr:rowOff>0</xdr:rowOff>
    </xdr:from>
    <xdr:to>
      <xdr:col>23</xdr:col>
      <xdr:colOff>104775</xdr:colOff>
      <xdr:row>58</xdr:row>
      <xdr:rowOff>142875</xdr:rowOff>
    </xdr:to>
    <xdr:pic>
      <xdr:nvPicPr>
        <xdr:cNvPr id="110" name="Picture 140" descr="GL模様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25350"/>
          <a:ext cx="266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200025</xdr:colOff>
      <xdr:row>58</xdr:row>
      <xdr:rowOff>0</xdr:rowOff>
    </xdr:from>
    <xdr:to>
      <xdr:col>19</xdr:col>
      <xdr:colOff>152400</xdr:colOff>
      <xdr:row>58</xdr:row>
      <xdr:rowOff>123825</xdr:rowOff>
    </xdr:to>
    <xdr:pic>
      <xdr:nvPicPr>
        <xdr:cNvPr id="111" name="Picture 141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2325350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58</xdr:row>
      <xdr:rowOff>0</xdr:rowOff>
    </xdr:from>
    <xdr:to>
      <xdr:col>25</xdr:col>
      <xdr:colOff>9525</xdr:colOff>
      <xdr:row>58</xdr:row>
      <xdr:rowOff>0</xdr:rowOff>
    </xdr:to>
    <xdr:sp>
      <xdr:nvSpPr>
        <xdr:cNvPr id="112" name="Line 142"/>
        <xdr:cNvSpPr>
          <a:spLocks/>
        </xdr:cNvSpPr>
      </xdr:nvSpPr>
      <xdr:spPr>
        <a:xfrm>
          <a:off x="3190875" y="12325350"/>
          <a:ext cx="3486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14</xdr:col>
      <xdr:colOff>123825</xdr:colOff>
      <xdr:row>58</xdr:row>
      <xdr:rowOff>9525</xdr:rowOff>
    </xdr:from>
    <xdr:to>
      <xdr:col>15</xdr:col>
      <xdr:colOff>104775</xdr:colOff>
      <xdr:row>58</xdr:row>
      <xdr:rowOff>142875</xdr:rowOff>
    </xdr:to>
    <xdr:pic>
      <xdr:nvPicPr>
        <xdr:cNvPr id="113" name="Picture 143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2334875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85725</xdr:colOff>
      <xdr:row>4</xdr:row>
      <xdr:rowOff>9525</xdr:rowOff>
    </xdr:from>
    <xdr:to>
      <xdr:col>23</xdr:col>
      <xdr:colOff>38100</xdr:colOff>
      <xdr:row>4</xdr:row>
      <xdr:rowOff>142875</xdr:rowOff>
    </xdr:to>
    <xdr:pic>
      <xdr:nvPicPr>
        <xdr:cNvPr id="114" name="Picture 146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9048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13</xdr:row>
      <xdr:rowOff>9525</xdr:rowOff>
    </xdr:from>
    <xdr:to>
      <xdr:col>23</xdr:col>
      <xdr:colOff>0</xdr:colOff>
      <xdr:row>14</xdr:row>
      <xdr:rowOff>9525</xdr:rowOff>
    </xdr:to>
    <xdr:sp>
      <xdr:nvSpPr>
        <xdr:cNvPr id="1" name="Rectangle 77" descr="20%"/>
        <xdr:cNvSpPr>
          <a:spLocks/>
        </xdr:cNvSpPr>
      </xdr:nvSpPr>
      <xdr:spPr>
        <a:xfrm>
          <a:off x="4267200" y="2790825"/>
          <a:ext cx="1866900" cy="2095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7</xdr:row>
      <xdr:rowOff>180975</xdr:rowOff>
    </xdr:from>
    <xdr:to>
      <xdr:col>23</xdr:col>
      <xdr:colOff>19050</xdr:colOff>
      <xdr:row>13</xdr:row>
      <xdr:rowOff>38100</xdr:rowOff>
    </xdr:to>
    <xdr:sp>
      <xdr:nvSpPr>
        <xdr:cNvPr id="2" name="Rectangle 78"/>
        <xdr:cNvSpPr>
          <a:spLocks/>
        </xdr:cNvSpPr>
      </xdr:nvSpPr>
      <xdr:spPr>
        <a:xfrm>
          <a:off x="4238625" y="1704975"/>
          <a:ext cx="1914525" cy="11144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5</xdr:row>
      <xdr:rowOff>180975</xdr:rowOff>
    </xdr:from>
    <xdr:to>
      <xdr:col>10</xdr:col>
      <xdr:colOff>38100</xdr:colOff>
      <xdr:row>12</xdr:row>
      <xdr:rowOff>28575</xdr:rowOff>
    </xdr:to>
    <xdr:sp>
      <xdr:nvSpPr>
        <xdr:cNvPr id="3" name="Rectangle 79"/>
        <xdr:cNvSpPr>
          <a:spLocks/>
        </xdr:cNvSpPr>
      </xdr:nvSpPr>
      <xdr:spPr>
        <a:xfrm>
          <a:off x="762000" y="1285875"/>
          <a:ext cx="1943100" cy="13144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6</xdr:row>
      <xdr:rowOff>0</xdr:rowOff>
    </xdr:from>
    <xdr:to>
      <xdr:col>10</xdr:col>
      <xdr:colOff>0</xdr:colOff>
      <xdr:row>12</xdr:row>
      <xdr:rowOff>0</xdr:rowOff>
    </xdr:to>
    <xdr:sp>
      <xdr:nvSpPr>
        <xdr:cNvPr id="4" name="Rectangle 80" descr="れんが (斜め)"/>
        <xdr:cNvSpPr>
          <a:spLocks/>
        </xdr:cNvSpPr>
      </xdr:nvSpPr>
      <xdr:spPr>
        <a:xfrm>
          <a:off x="790575" y="1314450"/>
          <a:ext cx="1876425" cy="12573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23</xdr:col>
      <xdr:colOff>0</xdr:colOff>
      <xdr:row>13</xdr:row>
      <xdr:rowOff>9525</xdr:rowOff>
    </xdr:to>
    <xdr:sp>
      <xdr:nvSpPr>
        <xdr:cNvPr id="5" name="Rectangle 81" descr="れんが (斜め)"/>
        <xdr:cNvSpPr>
          <a:spLocks/>
        </xdr:cNvSpPr>
      </xdr:nvSpPr>
      <xdr:spPr>
        <a:xfrm>
          <a:off x="4267200" y="1733550"/>
          <a:ext cx="1866900" cy="10572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0</xdr:rowOff>
    </xdr:from>
    <xdr:to>
      <xdr:col>25</xdr:col>
      <xdr:colOff>9525</xdr:colOff>
      <xdr:row>6</xdr:row>
      <xdr:rowOff>0</xdr:rowOff>
    </xdr:to>
    <xdr:sp>
      <xdr:nvSpPr>
        <xdr:cNvPr id="6" name="Line 82"/>
        <xdr:cNvSpPr>
          <a:spLocks/>
        </xdr:cNvSpPr>
      </xdr:nvSpPr>
      <xdr:spPr>
        <a:xfrm>
          <a:off x="3743325" y="1314450"/>
          <a:ext cx="2933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8</xdr:row>
      <xdr:rowOff>9525</xdr:rowOff>
    </xdr:from>
    <xdr:to>
      <xdr:col>22</xdr:col>
      <xdr:colOff>152400</xdr:colOff>
      <xdr:row>12</xdr:row>
      <xdr:rowOff>104775</xdr:rowOff>
    </xdr:to>
    <xdr:sp>
      <xdr:nvSpPr>
        <xdr:cNvPr id="7" name="Rectangle 83"/>
        <xdr:cNvSpPr>
          <a:spLocks/>
        </xdr:cNvSpPr>
      </xdr:nvSpPr>
      <xdr:spPr>
        <a:xfrm>
          <a:off x="4381500" y="1743075"/>
          <a:ext cx="1638300" cy="933450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4</xdr:row>
      <xdr:rowOff>0</xdr:rowOff>
    </xdr:from>
    <xdr:to>
      <xdr:col>10</xdr:col>
      <xdr:colOff>9525</xdr:colOff>
      <xdr:row>4</xdr:row>
      <xdr:rowOff>0</xdr:rowOff>
    </xdr:to>
    <xdr:sp>
      <xdr:nvSpPr>
        <xdr:cNvPr id="8" name="Line 85"/>
        <xdr:cNvSpPr>
          <a:spLocks/>
        </xdr:cNvSpPr>
      </xdr:nvSpPr>
      <xdr:spPr>
        <a:xfrm>
          <a:off x="790575" y="895350"/>
          <a:ext cx="18859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</xdr:row>
      <xdr:rowOff>104775</xdr:rowOff>
    </xdr:from>
    <xdr:to>
      <xdr:col>2</xdr:col>
      <xdr:colOff>257175</xdr:colOff>
      <xdr:row>5</xdr:row>
      <xdr:rowOff>95250</xdr:rowOff>
    </xdr:to>
    <xdr:sp>
      <xdr:nvSpPr>
        <xdr:cNvPr id="9" name="Line 86"/>
        <xdr:cNvSpPr>
          <a:spLocks/>
        </xdr:cNvSpPr>
      </xdr:nvSpPr>
      <xdr:spPr>
        <a:xfrm>
          <a:off x="790575" y="79057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114300</xdr:rowOff>
    </xdr:from>
    <xdr:to>
      <xdr:col>10</xdr:col>
      <xdr:colOff>0</xdr:colOff>
      <xdr:row>5</xdr:row>
      <xdr:rowOff>104775</xdr:rowOff>
    </xdr:to>
    <xdr:sp>
      <xdr:nvSpPr>
        <xdr:cNvPr id="10" name="Line 87"/>
        <xdr:cNvSpPr>
          <a:spLocks/>
        </xdr:cNvSpPr>
      </xdr:nvSpPr>
      <xdr:spPr>
        <a:xfrm>
          <a:off x="2667000" y="80010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</xdr:row>
      <xdr:rowOff>0</xdr:rowOff>
    </xdr:from>
    <xdr:to>
      <xdr:col>2</xdr:col>
      <xdr:colOff>200025</xdr:colOff>
      <xdr:row>6</xdr:row>
      <xdr:rowOff>0</xdr:rowOff>
    </xdr:to>
    <xdr:sp>
      <xdr:nvSpPr>
        <xdr:cNvPr id="11" name="Line 88"/>
        <xdr:cNvSpPr>
          <a:spLocks/>
        </xdr:cNvSpPr>
      </xdr:nvSpPr>
      <xdr:spPr>
        <a:xfrm>
          <a:off x="247650" y="13144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12</xdr:row>
      <xdr:rowOff>9525</xdr:rowOff>
    </xdr:to>
    <xdr:sp>
      <xdr:nvSpPr>
        <xdr:cNvPr id="12" name="Line 89"/>
        <xdr:cNvSpPr>
          <a:spLocks/>
        </xdr:cNvSpPr>
      </xdr:nvSpPr>
      <xdr:spPr>
        <a:xfrm>
          <a:off x="266700" y="1314450"/>
          <a:ext cx="0" cy="12668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12</xdr:row>
      <xdr:rowOff>0</xdr:rowOff>
    </xdr:from>
    <xdr:to>
      <xdr:col>2</xdr:col>
      <xdr:colOff>200025</xdr:colOff>
      <xdr:row>12</xdr:row>
      <xdr:rowOff>0</xdr:rowOff>
    </xdr:to>
    <xdr:sp>
      <xdr:nvSpPr>
        <xdr:cNvPr id="13" name="Line 90"/>
        <xdr:cNvSpPr>
          <a:spLocks/>
        </xdr:cNvSpPr>
      </xdr:nvSpPr>
      <xdr:spPr>
        <a:xfrm>
          <a:off x="247650" y="25717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13</xdr:row>
      <xdr:rowOff>0</xdr:rowOff>
    </xdr:to>
    <xdr:sp>
      <xdr:nvSpPr>
        <xdr:cNvPr id="14" name="Line 92"/>
        <xdr:cNvSpPr>
          <a:spLocks/>
        </xdr:cNvSpPr>
      </xdr:nvSpPr>
      <xdr:spPr>
        <a:xfrm>
          <a:off x="3733800" y="17335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8</xdr:row>
      <xdr:rowOff>0</xdr:rowOff>
    </xdr:from>
    <xdr:to>
      <xdr:col>15</xdr:col>
      <xdr:colOff>180975</xdr:colOff>
      <xdr:row>8</xdr:row>
      <xdr:rowOff>0</xdr:rowOff>
    </xdr:to>
    <xdr:sp>
      <xdr:nvSpPr>
        <xdr:cNvPr id="15" name="Line 93"/>
        <xdr:cNvSpPr>
          <a:spLocks/>
        </xdr:cNvSpPr>
      </xdr:nvSpPr>
      <xdr:spPr>
        <a:xfrm>
          <a:off x="3695700" y="17335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13</xdr:row>
      <xdr:rowOff>0</xdr:rowOff>
    </xdr:from>
    <xdr:to>
      <xdr:col>15</xdr:col>
      <xdr:colOff>190500</xdr:colOff>
      <xdr:row>13</xdr:row>
      <xdr:rowOff>0</xdr:rowOff>
    </xdr:to>
    <xdr:sp>
      <xdr:nvSpPr>
        <xdr:cNvPr id="16" name="Line 94"/>
        <xdr:cNvSpPr>
          <a:spLocks/>
        </xdr:cNvSpPr>
      </xdr:nvSpPr>
      <xdr:spPr>
        <a:xfrm>
          <a:off x="3705225" y="27813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8</xdr:row>
      <xdr:rowOff>0</xdr:rowOff>
    </xdr:from>
    <xdr:to>
      <xdr:col>19</xdr:col>
      <xdr:colOff>180975</xdr:colOff>
      <xdr:row>8</xdr:row>
      <xdr:rowOff>0</xdr:rowOff>
    </xdr:to>
    <xdr:sp>
      <xdr:nvSpPr>
        <xdr:cNvPr id="17" name="Line 95"/>
        <xdr:cNvSpPr>
          <a:spLocks/>
        </xdr:cNvSpPr>
      </xdr:nvSpPr>
      <xdr:spPr>
        <a:xfrm>
          <a:off x="4762500" y="1733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7</xdr:row>
      <xdr:rowOff>114300</xdr:rowOff>
    </xdr:from>
    <xdr:to>
      <xdr:col>17</xdr:col>
      <xdr:colOff>190500</xdr:colOff>
      <xdr:row>7</xdr:row>
      <xdr:rowOff>200025</xdr:rowOff>
    </xdr:to>
    <xdr:sp>
      <xdr:nvSpPr>
        <xdr:cNvPr id="18" name="AutoShape 96"/>
        <xdr:cNvSpPr>
          <a:spLocks/>
        </xdr:cNvSpPr>
      </xdr:nvSpPr>
      <xdr:spPr>
        <a:xfrm rot="10800000">
          <a:off x="4619625" y="1638300"/>
          <a:ext cx="1047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9</xdr:row>
      <xdr:rowOff>133350</xdr:rowOff>
    </xdr:from>
    <xdr:to>
      <xdr:col>18</xdr:col>
      <xdr:colOff>47625</xdr:colOff>
      <xdr:row>10</xdr:row>
      <xdr:rowOff>114300</xdr:rowOff>
    </xdr:to>
    <xdr:sp>
      <xdr:nvSpPr>
        <xdr:cNvPr id="19" name="Rectangle 97"/>
        <xdr:cNvSpPr>
          <a:spLocks/>
        </xdr:cNvSpPr>
      </xdr:nvSpPr>
      <xdr:spPr>
        <a:xfrm>
          <a:off x="4648200" y="20764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ｈ</a:t>
          </a:r>
        </a:p>
      </xdr:txBody>
    </xdr:sp>
    <xdr:clientData/>
  </xdr:twoCellAnchor>
  <xdr:twoCellAnchor>
    <xdr:from>
      <xdr:col>18</xdr:col>
      <xdr:colOff>9525</xdr:colOff>
      <xdr:row>7</xdr:row>
      <xdr:rowOff>200025</xdr:rowOff>
    </xdr:from>
    <xdr:to>
      <xdr:col>18</xdr:col>
      <xdr:colOff>9525</xdr:colOff>
      <xdr:row>12</xdr:row>
      <xdr:rowOff>95250</xdr:rowOff>
    </xdr:to>
    <xdr:sp>
      <xdr:nvSpPr>
        <xdr:cNvPr id="20" name="Line 98"/>
        <xdr:cNvSpPr>
          <a:spLocks/>
        </xdr:cNvSpPr>
      </xdr:nvSpPr>
      <xdr:spPr>
        <a:xfrm>
          <a:off x="4810125" y="1724025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23</xdr:col>
      <xdr:colOff>0</xdr:colOff>
      <xdr:row>4</xdr:row>
      <xdr:rowOff>0</xdr:rowOff>
    </xdr:to>
    <xdr:sp>
      <xdr:nvSpPr>
        <xdr:cNvPr id="21" name="Line 101"/>
        <xdr:cNvSpPr>
          <a:spLocks/>
        </xdr:cNvSpPr>
      </xdr:nvSpPr>
      <xdr:spPr>
        <a:xfrm>
          <a:off x="4267200" y="89535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180975</xdr:rowOff>
    </xdr:from>
    <xdr:to>
      <xdr:col>16</xdr:col>
      <xdr:colOff>0</xdr:colOff>
      <xdr:row>5</xdr:row>
      <xdr:rowOff>171450</xdr:rowOff>
    </xdr:to>
    <xdr:sp>
      <xdr:nvSpPr>
        <xdr:cNvPr id="22" name="Line 102"/>
        <xdr:cNvSpPr>
          <a:spLocks/>
        </xdr:cNvSpPr>
      </xdr:nvSpPr>
      <xdr:spPr>
        <a:xfrm>
          <a:off x="4267200" y="86677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180975</xdr:rowOff>
    </xdr:from>
    <xdr:to>
      <xdr:col>23</xdr:col>
      <xdr:colOff>0</xdr:colOff>
      <xdr:row>5</xdr:row>
      <xdr:rowOff>171450</xdr:rowOff>
    </xdr:to>
    <xdr:sp>
      <xdr:nvSpPr>
        <xdr:cNvPr id="23" name="Line 103"/>
        <xdr:cNvSpPr>
          <a:spLocks/>
        </xdr:cNvSpPr>
      </xdr:nvSpPr>
      <xdr:spPr>
        <a:xfrm>
          <a:off x="6134100" y="86677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95250</xdr:rowOff>
    </xdr:from>
    <xdr:to>
      <xdr:col>9</xdr:col>
      <xdr:colOff>171450</xdr:colOff>
      <xdr:row>11</xdr:row>
      <xdr:rowOff>104775</xdr:rowOff>
    </xdr:to>
    <xdr:sp>
      <xdr:nvSpPr>
        <xdr:cNvPr id="24" name="Rectangle 104"/>
        <xdr:cNvSpPr>
          <a:spLocks/>
        </xdr:cNvSpPr>
      </xdr:nvSpPr>
      <xdr:spPr>
        <a:xfrm>
          <a:off x="895350" y="1409700"/>
          <a:ext cx="1676400" cy="1057275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</xdr:row>
      <xdr:rowOff>0</xdr:rowOff>
    </xdr:from>
    <xdr:to>
      <xdr:col>9</xdr:col>
      <xdr:colOff>171450</xdr:colOff>
      <xdr:row>5</xdr:row>
      <xdr:rowOff>0</xdr:rowOff>
    </xdr:to>
    <xdr:sp>
      <xdr:nvSpPr>
        <xdr:cNvPr id="25" name="Line 107"/>
        <xdr:cNvSpPr>
          <a:spLocks/>
        </xdr:cNvSpPr>
      </xdr:nvSpPr>
      <xdr:spPr>
        <a:xfrm>
          <a:off x="895350" y="1104900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95250</xdr:rowOff>
    </xdr:from>
    <xdr:to>
      <xdr:col>2</xdr:col>
      <xdr:colOff>0</xdr:colOff>
      <xdr:row>11</xdr:row>
      <xdr:rowOff>104775</xdr:rowOff>
    </xdr:to>
    <xdr:sp>
      <xdr:nvSpPr>
        <xdr:cNvPr id="26" name="Line 109"/>
        <xdr:cNvSpPr>
          <a:spLocks/>
        </xdr:cNvSpPr>
      </xdr:nvSpPr>
      <xdr:spPr>
        <a:xfrm flipH="1">
          <a:off x="533400" y="1409700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200025</xdr:colOff>
      <xdr:row>11</xdr:row>
      <xdr:rowOff>0</xdr:rowOff>
    </xdr:from>
    <xdr:to>
      <xdr:col>25</xdr:col>
      <xdr:colOff>38100</xdr:colOff>
      <xdr:row>11</xdr:row>
      <xdr:rowOff>0</xdr:rowOff>
    </xdr:to>
    <xdr:sp>
      <xdr:nvSpPr>
        <xdr:cNvPr id="27" name="Line 113"/>
        <xdr:cNvSpPr>
          <a:spLocks/>
        </xdr:cNvSpPr>
      </xdr:nvSpPr>
      <xdr:spPr>
        <a:xfrm flipH="1">
          <a:off x="6067425" y="236220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13</xdr:row>
      <xdr:rowOff>133350</xdr:rowOff>
    </xdr:from>
    <xdr:to>
      <xdr:col>25</xdr:col>
      <xdr:colOff>9525</xdr:colOff>
      <xdr:row>14</xdr:row>
      <xdr:rowOff>0</xdr:rowOff>
    </xdr:to>
    <xdr:sp>
      <xdr:nvSpPr>
        <xdr:cNvPr id="28" name="Freeform 114"/>
        <xdr:cNvSpPr>
          <a:spLocks/>
        </xdr:cNvSpPr>
      </xdr:nvSpPr>
      <xdr:spPr>
        <a:xfrm>
          <a:off x="6019800" y="2914650"/>
          <a:ext cx="657225" cy="76200"/>
        </a:xfrm>
        <a:custGeom>
          <a:pathLst>
            <a:path h="10" w="67">
              <a:moveTo>
                <a:pt x="67" y="10"/>
              </a:moveTo>
              <a:lnTo>
                <a:pt x="39" y="10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142875</xdr:rowOff>
    </xdr:from>
    <xdr:to>
      <xdr:col>9</xdr:col>
      <xdr:colOff>38100</xdr:colOff>
      <xdr:row>14</xdr:row>
      <xdr:rowOff>0</xdr:rowOff>
    </xdr:to>
    <xdr:sp>
      <xdr:nvSpPr>
        <xdr:cNvPr id="29" name="Freeform 117"/>
        <xdr:cNvSpPr>
          <a:spLocks/>
        </xdr:cNvSpPr>
      </xdr:nvSpPr>
      <xdr:spPr>
        <a:xfrm>
          <a:off x="2133600" y="2505075"/>
          <a:ext cx="304800" cy="485775"/>
        </a:xfrm>
        <a:custGeom>
          <a:pathLst>
            <a:path h="100" w="113">
              <a:moveTo>
                <a:pt x="0" y="0"/>
              </a:moveTo>
              <a:lnTo>
                <a:pt x="0" y="100"/>
              </a:lnTo>
              <a:lnTo>
                <a:pt x="113" y="100"/>
              </a:lnTo>
            </a:path>
          </a:pathLst>
        </a:cu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6</xdr:row>
      <xdr:rowOff>95250</xdr:rowOff>
    </xdr:from>
    <xdr:to>
      <xdr:col>2</xdr:col>
      <xdr:colOff>200025</xdr:colOff>
      <xdr:row>6</xdr:row>
      <xdr:rowOff>95250</xdr:rowOff>
    </xdr:to>
    <xdr:sp>
      <xdr:nvSpPr>
        <xdr:cNvPr id="30" name="Line 118"/>
        <xdr:cNvSpPr>
          <a:spLocks/>
        </xdr:cNvSpPr>
      </xdr:nvSpPr>
      <xdr:spPr>
        <a:xfrm>
          <a:off x="495300" y="140970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11</xdr:row>
      <xdr:rowOff>104775</xdr:rowOff>
    </xdr:from>
    <xdr:to>
      <xdr:col>2</xdr:col>
      <xdr:colOff>190500</xdr:colOff>
      <xdr:row>11</xdr:row>
      <xdr:rowOff>104775</xdr:rowOff>
    </xdr:to>
    <xdr:sp>
      <xdr:nvSpPr>
        <xdr:cNvPr id="31" name="Line 119"/>
        <xdr:cNvSpPr>
          <a:spLocks/>
        </xdr:cNvSpPr>
      </xdr:nvSpPr>
      <xdr:spPr>
        <a:xfrm>
          <a:off x="485775" y="2466975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152400</xdr:rowOff>
    </xdr:from>
    <xdr:to>
      <xdr:col>2</xdr:col>
      <xdr:colOff>0</xdr:colOff>
      <xdr:row>6</xdr:row>
      <xdr:rowOff>0</xdr:rowOff>
    </xdr:to>
    <xdr:sp>
      <xdr:nvSpPr>
        <xdr:cNvPr id="32" name="Line 120"/>
        <xdr:cNvSpPr>
          <a:spLocks/>
        </xdr:cNvSpPr>
      </xdr:nvSpPr>
      <xdr:spPr>
        <a:xfrm>
          <a:off x="533400" y="838200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14</xdr:row>
      <xdr:rowOff>57150</xdr:rowOff>
    </xdr:to>
    <xdr:sp>
      <xdr:nvSpPr>
        <xdr:cNvPr id="33" name="Line 123"/>
        <xdr:cNvSpPr>
          <a:spLocks/>
        </xdr:cNvSpPr>
      </xdr:nvSpPr>
      <xdr:spPr>
        <a:xfrm>
          <a:off x="533400" y="2571750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28575</xdr:rowOff>
    </xdr:from>
    <xdr:to>
      <xdr:col>7</xdr:col>
      <xdr:colOff>0</xdr:colOff>
      <xdr:row>15</xdr:row>
      <xdr:rowOff>0</xdr:rowOff>
    </xdr:to>
    <xdr:sp>
      <xdr:nvSpPr>
        <xdr:cNvPr id="34" name="Freeform 124"/>
        <xdr:cNvSpPr>
          <a:spLocks/>
        </xdr:cNvSpPr>
      </xdr:nvSpPr>
      <xdr:spPr>
        <a:xfrm>
          <a:off x="1333500" y="2600325"/>
          <a:ext cx="533400" cy="600075"/>
        </a:xfrm>
        <a:custGeom>
          <a:pathLst>
            <a:path h="100" w="113">
              <a:moveTo>
                <a:pt x="0" y="0"/>
              </a:moveTo>
              <a:lnTo>
                <a:pt x="0" y="100"/>
              </a:lnTo>
              <a:lnTo>
                <a:pt x="113" y="100"/>
              </a:lnTo>
            </a:path>
          </a:pathLst>
        </a:cu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4</xdr:row>
      <xdr:rowOff>180975</xdr:rowOff>
    </xdr:from>
    <xdr:to>
      <xdr:col>9</xdr:col>
      <xdr:colOff>171450</xdr:colOff>
      <xdr:row>5</xdr:row>
      <xdr:rowOff>152400</xdr:rowOff>
    </xdr:to>
    <xdr:sp>
      <xdr:nvSpPr>
        <xdr:cNvPr id="35" name="Line 126"/>
        <xdr:cNvSpPr>
          <a:spLocks/>
        </xdr:cNvSpPr>
      </xdr:nvSpPr>
      <xdr:spPr>
        <a:xfrm>
          <a:off x="2571750" y="10763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6" name="Line 127"/>
        <xdr:cNvSpPr>
          <a:spLocks/>
        </xdr:cNvSpPr>
      </xdr:nvSpPr>
      <xdr:spPr>
        <a:xfrm>
          <a:off x="2667000" y="1104900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</xdr:row>
      <xdr:rowOff>180975</xdr:rowOff>
    </xdr:from>
    <xdr:to>
      <xdr:col>3</xdr:col>
      <xdr:colOff>95250</xdr:colOff>
      <xdr:row>5</xdr:row>
      <xdr:rowOff>152400</xdr:rowOff>
    </xdr:to>
    <xdr:sp>
      <xdr:nvSpPr>
        <xdr:cNvPr id="37" name="Line 128"/>
        <xdr:cNvSpPr>
          <a:spLocks/>
        </xdr:cNvSpPr>
      </xdr:nvSpPr>
      <xdr:spPr>
        <a:xfrm>
          <a:off x="895350" y="10763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8" name="Line 129"/>
        <xdr:cNvSpPr>
          <a:spLocks/>
        </xdr:cNvSpPr>
      </xdr:nvSpPr>
      <xdr:spPr>
        <a:xfrm>
          <a:off x="590550" y="110490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</xdr:row>
      <xdr:rowOff>0</xdr:rowOff>
    </xdr:from>
    <xdr:to>
      <xdr:col>22</xdr:col>
      <xdr:colOff>152400</xdr:colOff>
      <xdr:row>5</xdr:row>
      <xdr:rowOff>0</xdr:rowOff>
    </xdr:to>
    <xdr:sp>
      <xdr:nvSpPr>
        <xdr:cNvPr id="39" name="Line 132"/>
        <xdr:cNvSpPr>
          <a:spLocks/>
        </xdr:cNvSpPr>
      </xdr:nvSpPr>
      <xdr:spPr>
        <a:xfrm>
          <a:off x="4362450" y="1104900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4</xdr:row>
      <xdr:rowOff>180975</xdr:rowOff>
    </xdr:from>
    <xdr:to>
      <xdr:col>22</xdr:col>
      <xdr:colOff>171450</xdr:colOff>
      <xdr:row>5</xdr:row>
      <xdr:rowOff>152400</xdr:rowOff>
    </xdr:to>
    <xdr:sp>
      <xdr:nvSpPr>
        <xdr:cNvPr id="40" name="Line 133"/>
        <xdr:cNvSpPr>
          <a:spLocks/>
        </xdr:cNvSpPr>
      </xdr:nvSpPr>
      <xdr:spPr>
        <a:xfrm>
          <a:off x="6038850" y="10763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25</xdr:col>
      <xdr:colOff>0</xdr:colOff>
      <xdr:row>5</xdr:row>
      <xdr:rowOff>0</xdr:rowOff>
    </xdr:to>
    <xdr:sp>
      <xdr:nvSpPr>
        <xdr:cNvPr id="41" name="Line 134"/>
        <xdr:cNvSpPr>
          <a:spLocks/>
        </xdr:cNvSpPr>
      </xdr:nvSpPr>
      <xdr:spPr>
        <a:xfrm>
          <a:off x="6134100" y="1104900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</xdr:row>
      <xdr:rowOff>180975</xdr:rowOff>
    </xdr:from>
    <xdr:to>
      <xdr:col>16</xdr:col>
      <xdr:colOff>95250</xdr:colOff>
      <xdr:row>5</xdr:row>
      <xdr:rowOff>152400</xdr:rowOff>
    </xdr:to>
    <xdr:sp>
      <xdr:nvSpPr>
        <xdr:cNvPr id="42" name="Line 135"/>
        <xdr:cNvSpPr>
          <a:spLocks/>
        </xdr:cNvSpPr>
      </xdr:nvSpPr>
      <xdr:spPr>
        <a:xfrm>
          <a:off x="4362450" y="10763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0</xdr:colOff>
      <xdr:row>5</xdr:row>
      <xdr:rowOff>0</xdr:rowOff>
    </xdr:to>
    <xdr:sp>
      <xdr:nvSpPr>
        <xdr:cNvPr id="43" name="Line 136"/>
        <xdr:cNvSpPr>
          <a:spLocks/>
        </xdr:cNvSpPr>
      </xdr:nvSpPr>
      <xdr:spPr>
        <a:xfrm>
          <a:off x="3733800" y="1104900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14</xdr:row>
      <xdr:rowOff>0</xdr:rowOff>
    </xdr:from>
    <xdr:to>
      <xdr:col>15</xdr:col>
      <xdr:colOff>209550</xdr:colOff>
      <xdr:row>14</xdr:row>
      <xdr:rowOff>0</xdr:rowOff>
    </xdr:to>
    <xdr:sp>
      <xdr:nvSpPr>
        <xdr:cNvPr id="44" name="Line 137"/>
        <xdr:cNvSpPr>
          <a:spLocks/>
        </xdr:cNvSpPr>
      </xdr:nvSpPr>
      <xdr:spPr>
        <a:xfrm>
          <a:off x="3971925" y="299085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12</xdr:row>
      <xdr:rowOff>104775</xdr:rowOff>
    </xdr:from>
    <xdr:to>
      <xdr:col>15</xdr:col>
      <xdr:colOff>200025</xdr:colOff>
      <xdr:row>12</xdr:row>
      <xdr:rowOff>104775</xdr:rowOff>
    </xdr:to>
    <xdr:sp>
      <xdr:nvSpPr>
        <xdr:cNvPr id="45" name="Line 138"/>
        <xdr:cNvSpPr>
          <a:spLocks/>
        </xdr:cNvSpPr>
      </xdr:nvSpPr>
      <xdr:spPr>
        <a:xfrm>
          <a:off x="3962400" y="2676525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14</xdr:row>
      <xdr:rowOff>0</xdr:rowOff>
    </xdr:to>
    <xdr:sp>
      <xdr:nvSpPr>
        <xdr:cNvPr id="46" name="Line 139"/>
        <xdr:cNvSpPr>
          <a:spLocks/>
        </xdr:cNvSpPr>
      </xdr:nvSpPr>
      <xdr:spPr>
        <a:xfrm>
          <a:off x="4000500" y="278130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47625</xdr:rowOff>
    </xdr:from>
    <xdr:to>
      <xdr:col>15</xdr:col>
      <xdr:colOff>0</xdr:colOff>
      <xdr:row>12</xdr:row>
      <xdr:rowOff>104775</xdr:rowOff>
    </xdr:to>
    <xdr:sp>
      <xdr:nvSpPr>
        <xdr:cNvPr id="47" name="Line 140"/>
        <xdr:cNvSpPr>
          <a:spLocks/>
        </xdr:cNvSpPr>
      </xdr:nvSpPr>
      <xdr:spPr>
        <a:xfrm>
          <a:off x="4000500" y="2200275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85725</xdr:rowOff>
    </xdr:from>
    <xdr:to>
      <xdr:col>8</xdr:col>
      <xdr:colOff>114300</xdr:colOff>
      <xdr:row>9</xdr:row>
      <xdr:rowOff>57150</xdr:rowOff>
    </xdr:to>
    <xdr:sp>
      <xdr:nvSpPr>
        <xdr:cNvPr id="48" name="Rectangle 142"/>
        <xdr:cNvSpPr>
          <a:spLocks/>
        </xdr:cNvSpPr>
      </xdr:nvSpPr>
      <xdr:spPr>
        <a:xfrm>
          <a:off x="1257300" y="1819275"/>
          <a:ext cx="990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貯留浸透施設</a:t>
          </a:r>
        </a:p>
      </xdr:txBody>
    </xdr:sp>
    <xdr:clientData/>
  </xdr:twoCellAnchor>
  <xdr:twoCellAnchor>
    <xdr:from>
      <xdr:col>18</xdr:col>
      <xdr:colOff>152400</xdr:colOff>
      <xdr:row>9</xdr:row>
      <xdr:rowOff>133350</xdr:rowOff>
    </xdr:from>
    <xdr:to>
      <xdr:col>22</xdr:col>
      <xdr:colOff>76200</xdr:colOff>
      <xdr:row>10</xdr:row>
      <xdr:rowOff>104775</xdr:rowOff>
    </xdr:to>
    <xdr:sp>
      <xdr:nvSpPr>
        <xdr:cNvPr id="49" name="Rectangle 143"/>
        <xdr:cNvSpPr>
          <a:spLocks/>
        </xdr:cNvSpPr>
      </xdr:nvSpPr>
      <xdr:spPr>
        <a:xfrm>
          <a:off x="4953000" y="2076450"/>
          <a:ext cx="990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貯留浸透施設</a:t>
          </a:r>
        </a:p>
      </xdr:txBody>
    </xdr:sp>
    <xdr:clientData/>
  </xdr:twoCellAnchor>
  <xdr:twoCellAnchor>
    <xdr:from>
      <xdr:col>19</xdr:col>
      <xdr:colOff>0</xdr:colOff>
      <xdr:row>13</xdr:row>
      <xdr:rowOff>28575</xdr:rowOff>
    </xdr:from>
    <xdr:to>
      <xdr:col>21</xdr:col>
      <xdr:colOff>0</xdr:colOff>
      <xdr:row>16</xdr:row>
      <xdr:rowOff>0</xdr:rowOff>
    </xdr:to>
    <xdr:sp>
      <xdr:nvSpPr>
        <xdr:cNvPr id="50" name="Freeform 144"/>
        <xdr:cNvSpPr>
          <a:spLocks/>
        </xdr:cNvSpPr>
      </xdr:nvSpPr>
      <xdr:spPr>
        <a:xfrm>
          <a:off x="5067300" y="2809875"/>
          <a:ext cx="533400" cy="600075"/>
        </a:xfrm>
        <a:custGeom>
          <a:pathLst>
            <a:path h="100" w="113">
              <a:moveTo>
                <a:pt x="0" y="0"/>
              </a:moveTo>
              <a:lnTo>
                <a:pt x="0" y="100"/>
              </a:lnTo>
              <a:lnTo>
                <a:pt x="113" y="100"/>
              </a:lnTo>
            </a:path>
          </a:pathLst>
        </a:cu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8</xdr:row>
      <xdr:rowOff>0</xdr:rowOff>
    </xdr:from>
    <xdr:to>
      <xdr:col>24</xdr:col>
      <xdr:colOff>19050</xdr:colOff>
      <xdr:row>8</xdr:row>
      <xdr:rowOff>0</xdr:rowOff>
    </xdr:to>
    <xdr:sp>
      <xdr:nvSpPr>
        <xdr:cNvPr id="51" name="Line 145"/>
        <xdr:cNvSpPr>
          <a:spLocks/>
        </xdr:cNvSpPr>
      </xdr:nvSpPr>
      <xdr:spPr>
        <a:xfrm>
          <a:off x="6210300" y="173355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8</xdr:row>
      <xdr:rowOff>0</xdr:rowOff>
    </xdr:to>
    <xdr:sp>
      <xdr:nvSpPr>
        <xdr:cNvPr id="52" name="Line 146"/>
        <xdr:cNvSpPr>
          <a:spLocks/>
        </xdr:cNvSpPr>
      </xdr:nvSpPr>
      <xdr:spPr>
        <a:xfrm flipH="1">
          <a:off x="6400800" y="1314450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133350</xdr:colOff>
      <xdr:row>52</xdr:row>
      <xdr:rowOff>57150</xdr:rowOff>
    </xdr:from>
    <xdr:ext cx="885825" cy="323850"/>
    <xdr:sp>
      <xdr:nvSpPr>
        <xdr:cNvPr id="53" name="AutoShape 147"/>
        <xdr:cNvSpPr>
          <a:spLocks/>
        </xdr:cNvSpPr>
      </xdr:nvSpPr>
      <xdr:spPr>
        <a:xfrm>
          <a:off x="133350" y="11010900"/>
          <a:ext cx="885825" cy="3238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入力例</a:t>
          </a:r>
        </a:p>
      </xdr:txBody>
    </xdr:sp>
    <xdr:clientData/>
  </xdr:oneCellAnchor>
  <xdr:twoCellAnchor>
    <xdr:from>
      <xdr:col>16</xdr:col>
      <xdr:colOff>0</xdr:colOff>
      <xdr:row>67</xdr:row>
      <xdr:rowOff>9525</xdr:rowOff>
    </xdr:from>
    <xdr:to>
      <xdr:col>23</xdr:col>
      <xdr:colOff>0</xdr:colOff>
      <xdr:row>68</xdr:row>
      <xdr:rowOff>9525</xdr:rowOff>
    </xdr:to>
    <xdr:sp>
      <xdr:nvSpPr>
        <xdr:cNvPr id="54" name="Rectangle 148" descr="20%"/>
        <xdr:cNvSpPr>
          <a:spLocks/>
        </xdr:cNvSpPr>
      </xdr:nvSpPr>
      <xdr:spPr>
        <a:xfrm>
          <a:off x="4267200" y="14163675"/>
          <a:ext cx="1866900" cy="2095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61</xdr:row>
      <xdr:rowOff>180975</xdr:rowOff>
    </xdr:from>
    <xdr:to>
      <xdr:col>23</xdr:col>
      <xdr:colOff>19050</xdr:colOff>
      <xdr:row>67</xdr:row>
      <xdr:rowOff>38100</xdr:rowOff>
    </xdr:to>
    <xdr:sp>
      <xdr:nvSpPr>
        <xdr:cNvPr id="55" name="Rectangle 149"/>
        <xdr:cNvSpPr>
          <a:spLocks/>
        </xdr:cNvSpPr>
      </xdr:nvSpPr>
      <xdr:spPr>
        <a:xfrm>
          <a:off x="4238625" y="13077825"/>
          <a:ext cx="1914525" cy="11144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59</xdr:row>
      <xdr:rowOff>180975</xdr:rowOff>
    </xdr:from>
    <xdr:to>
      <xdr:col>10</xdr:col>
      <xdr:colOff>38100</xdr:colOff>
      <xdr:row>66</xdr:row>
      <xdr:rowOff>28575</xdr:rowOff>
    </xdr:to>
    <xdr:sp>
      <xdr:nvSpPr>
        <xdr:cNvPr id="56" name="Rectangle 150"/>
        <xdr:cNvSpPr>
          <a:spLocks/>
        </xdr:cNvSpPr>
      </xdr:nvSpPr>
      <xdr:spPr>
        <a:xfrm>
          <a:off x="762000" y="12658725"/>
          <a:ext cx="1943100" cy="13144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60</xdr:row>
      <xdr:rowOff>0</xdr:rowOff>
    </xdr:from>
    <xdr:to>
      <xdr:col>10</xdr:col>
      <xdr:colOff>0</xdr:colOff>
      <xdr:row>66</xdr:row>
      <xdr:rowOff>0</xdr:rowOff>
    </xdr:to>
    <xdr:sp>
      <xdr:nvSpPr>
        <xdr:cNvPr id="57" name="Rectangle 151" descr="れんが (斜め)"/>
        <xdr:cNvSpPr>
          <a:spLocks/>
        </xdr:cNvSpPr>
      </xdr:nvSpPr>
      <xdr:spPr>
        <a:xfrm>
          <a:off x="790575" y="12687300"/>
          <a:ext cx="1876425" cy="12573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62</xdr:row>
      <xdr:rowOff>0</xdr:rowOff>
    </xdr:from>
    <xdr:to>
      <xdr:col>23</xdr:col>
      <xdr:colOff>0</xdr:colOff>
      <xdr:row>67</xdr:row>
      <xdr:rowOff>9525</xdr:rowOff>
    </xdr:to>
    <xdr:sp>
      <xdr:nvSpPr>
        <xdr:cNvPr id="58" name="Rectangle 152" descr="れんが (斜め)"/>
        <xdr:cNvSpPr>
          <a:spLocks/>
        </xdr:cNvSpPr>
      </xdr:nvSpPr>
      <xdr:spPr>
        <a:xfrm>
          <a:off x="4267200" y="13106400"/>
          <a:ext cx="1866900" cy="105727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60</xdr:row>
      <xdr:rowOff>0</xdr:rowOff>
    </xdr:from>
    <xdr:to>
      <xdr:col>25</xdr:col>
      <xdr:colOff>9525</xdr:colOff>
      <xdr:row>60</xdr:row>
      <xdr:rowOff>0</xdr:rowOff>
    </xdr:to>
    <xdr:sp>
      <xdr:nvSpPr>
        <xdr:cNvPr id="59" name="Line 153"/>
        <xdr:cNvSpPr>
          <a:spLocks/>
        </xdr:cNvSpPr>
      </xdr:nvSpPr>
      <xdr:spPr>
        <a:xfrm>
          <a:off x="3743325" y="12687300"/>
          <a:ext cx="2933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62</xdr:row>
      <xdr:rowOff>9525</xdr:rowOff>
    </xdr:from>
    <xdr:to>
      <xdr:col>22</xdr:col>
      <xdr:colOff>152400</xdr:colOff>
      <xdr:row>66</xdr:row>
      <xdr:rowOff>104775</xdr:rowOff>
    </xdr:to>
    <xdr:sp>
      <xdr:nvSpPr>
        <xdr:cNvPr id="60" name="Rectangle 154"/>
        <xdr:cNvSpPr>
          <a:spLocks/>
        </xdr:cNvSpPr>
      </xdr:nvSpPr>
      <xdr:spPr>
        <a:xfrm>
          <a:off x="4381500" y="13115925"/>
          <a:ext cx="1638300" cy="933450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58</xdr:row>
      <xdr:rowOff>0</xdr:rowOff>
    </xdr:from>
    <xdr:to>
      <xdr:col>10</xdr:col>
      <xdr:colOff>9525</xdr:colOff>
      <xdr:row>58</xdr:row>
      <xdr:rowOff>0</xdr:rowOff>
    </xdr:to>
    <xdr:sp>
      <xdr:nvSpPr>
        <xdr:cNvPr id="61" name="Line 155"/>
        <xdr:cNvSpPr>
          <a:spLocks/>
        </xdr:cNvSpPr>
      </xdr:nvSpPr>
      <xdr:spPr>
        <a:xfrm>
          <a:off x="790575" y="12268200"/>
          <a:ext cx="18859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57</xdr:row>
      <xdr:rowOff>114300</xdr:rowOff>
    </xdr:from>
    <xdr:to>
      <xdr:col>2</xdr:col>
      <xdr:colOff>257175</xdr:colOff>
      <xdr:row>59</xdr:row>
      <xdr:rowOff>104775</xdr:rowOff>
    </xdr:to>
    <xdr:sp>
      <xdr:nvSpPr>
        <xdr:cNvPr id="62" name="Line 156"/>
        <xdr:cNvSpPr>
          <a:spLocks/>
        </xdr:cNvSpPr>
      </xdr:nvSpPr>
      <xdr:spPr>
        <a:xfrm>
          <a:off x="790575" y="1217295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57</xdr:row>
      <xdr:rowOff>133350</xdr:rowOff>
    </xdr:from>
    <xdr:to>
      <xdr:col>10</xdr:col>
      <xdr:colOff>0</xdr:colOff>
      <xdr:row>59</xdr:row>
      <xdr:rowOff>123825</xdr:rowOff>
    </xdr:to>
    <xdr:sp>
      <xdr:nvSpPr>
        <xdr:cNvPr id="63" name="Line 157"/>
        <xdr:cNvSpPr>
          <a:spLocks/>
        </xdr:cNvSpPr>
      </xdr:nvSpPr>
      <xdr:spPr>
        <a:xfrm>
          <a:off x="2667000" y="1219200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60</xdr:row>
      <xdr:rowOff>0</xdr:rowOff>
    </xdr:from>
    <xdr:to>
      <xdr:col>2</xdr:col>
      <xdr:colOff>200025</xdr:colOff>
      <xdr:row>60</xdr:row>
      <xdr:rowOff>0</xdr:rowOff>
    </xdr:to>
    <xdr:sp>
      <xdr:nvSpPr>
        <xdr:cNvPr id="64" name="Line 158"/>
        <xdr:cNvSpPr>
          <a:spLocks/>
        </xdr:cNvSpPr>
      </xdr:nvSpPr>
      <xdr:spPr>
        <a:xfrm>
          <a:off x="247650" y="126873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66</xdr:row>
      <xdr:rowOff>9525</xdr:rowOff>
    </xdr:to>
    <xdr:sp>
      <xdr:nvSpPr>
        <xdr:cNvPr id="65" name="Line 159"/>
        <xdr:cNvSpPr>
          <a:spLocks/>
        </xdr:cNvSpPr>
      </xdr:nvSpPr>
      <xdr:spPr>
        <a:xfrm>
          <a:off x="266700" y="12687300"/>
          <a:ext cx="0" cy="12668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66</xdr:row>
      <xdr:rowOff>0</xdr:rowOff>
    </xdr:from>
    <xdr:to>
      <xdr:col>2</xdr:col>
      <xdr:colOff>200025</xdr:colOff>
      <xdr:row>66</xdr:row>
      <xdr:rowOff>0</xdr:rowOff>
    </xdr:to>
    <xdr:sp>
      <xdr:nvSpPr>
        <xdr:cNvPr id="66" name="Line 160"/>
        <xdr:cNvSpPr>
          <a:spLocks/>
        </xdr:cNvSpPr>
      </xdr:nvSpPr>
      <xdr:spPr>
        <a:xfrm>
          <a:off x="247650" y="139446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67</xdr:row>
      <xdr:rowOff>0</xdr:rowOff>
    </xdr:to>
    <xdr:sp>
      <xdr:nvSpPr>
        <xdr:cNvPr id="67" name="Line 161"/>
        <xdr:cNvSpPr>
          <a:spLocks/>
        </xdr:cNvSpPr>
      </xdr:nvSpPr>
      <xdr:spPr>
        <a:xfrm>
          <a:off x="3733800" y="131064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62</xdr:row>
      <xdr:rowOff>0</xdr:rowOff>
    </xdr:from>
    <xdr:to>
      <xdr:col>15</xdr:col>
      <xdr:colOff>180975</xdr:colOff>
      <xdr:row>62</xdr:row>
      <xdr:rowOff>0</xdr:rowOff>
    </xdr:to>
    <xdr:sp>
      <xdr:nvSpPr>
        <xdr:cNvPr id="68" name="Line 162"/>
        <xdr:cNvSpPr>
          <a:spLocks/>
        </xdr:cNvSpPr>
      </xdr:nvSpPr>
      <xdr:spPr>
        <a:xfrm>
          <a:off x="3695700" y="131064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67</xdr:row>
      <xdr:rowOff>0</xdr:rowOff>
    </xdr:from>
    <xdr:to>
      <xdr:col>15</xdr:col>
      <xdr:colOff>190500</xdr:colOff>
      <xdr:row>67</xdr:row>
      <xdr:rowOff>0</xdr:rowOff>
    </xdr:to>
    <xdr:sp>
      <xdr:nvSpPr>
        <xdr:cNvPr id="69" name="Line 163"/>
        <xdr:cNvSpPr>
          <a:spLocks/>
        </xdr:cNvSpPr>
      </xdr:nvSpPr>
      <xdr:spPr>
        <a:xfrm>
          <a:off x="3705225" y="141541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62</xdr:row>
      <xdr:rowOff>0</xdr:rowOff>
    </xdr:from>
    <xdr:to>
      <xdr:col>19</xdr:col>
      <xdr:colOff>180975</xdr:colOff>
      <xdr:row>62</xdr:row>
      <xdr:rowOff>0</xdr:rowOff>
    </xdr:to>
    <xdr:sp>
      <xdr:nvSpPr>
        <xdr:cNvPr id="70" name="Line 164"/>
        <xdr:cNvSpPr>
          <a:spLocks/>
        </xdr:cNvSpPr>
      </xdr:nvSpPr>
      <xdr:spPr>
        <a:xfrm>
          <a:off x="4762500" y="13106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61</xdr:row>
      <xdr:rowOff>114300</xdr:rowOff>
    </xdr:from>
    <xdr:to>
      <xdr:col>17</xdr:col>
      <xdr:colOff>190500</xdr:colOff>
      <xdr:row>61</xdr:row>
      <xdr:rowOff>200025</xdr:rowOff>
    </xdr:to>
    <xdr:sp>
      <xdr:nvSpPr>
        <xdr:cNvPr id="71" name="AutoShape 165"/>
        <xdr:cNvSpPr>
          <a:spLocks/>
        </xdr:cNvSpPr>
      </xdr:nvSpPr>
      <xdr:spPr>
        <a:xfrm rot="10800000">
          <a:off x="4619625" y="13011150"/>
          <a:ext cx="1047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63</xdr:row>
      <xdr:rowOff>133350</xdr:rowOff>
    </xdr:from>
    <xdr:to>
      <xdr:col>18</xdr:col>
      <xdr:colOff>47625</xdr:colOff>
      <xdr:row>64</xdr:row>
      <xdr:rowOff>114300</xdr:rowOff>
    </xdr:to>
    <xdr:sp>
      <xdr:nvSpPr>
        <xdr:cNvPr id="72" name="Rectangle 166"/>
        <xdr:cNvSpPr>
          <a:spLocks/>
        </xdr:cNvSpPr>
      </xdr:nvSpPr>
      <xdr:spPr>
        <a:xfrm>
          <a:off x="4648200" y="134493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ｈ</a:t>
          </a:r>
        </a:p>
      </xdr:txBody>
    </xdr:sp>
    <xdr:clientData/>
  </xdr:twoCellAnchor>
  <xdr:twoCellAnchor>
    <xdr:from>
      <xdr:col>18</xdr:col>
      <xdr:colOff>9525</xdr:colOff>
      <xdr:row>61</xdr:row>
      <xdr:rowOff>200025</xdr:rowOff>
    </xdr:from>
    <xdr:to>
      <xdr:col>18</xdr:col>
      <xdr:colOff>9525</xdr:colOff>
      <xdr:row>66</xdr:row>
      <xdr:rowOff>95250</xdr:rowOff>
    </xdr:to>
    <xdr:sp>
      <xdr:nvSpPr>
        <xdr:cNvPr id="73" name="Line 167"/>
        <xdr:cNvSpPr>
          <a:spLocks/>
        </xdr:cNvSpPr>
      </xdr:nvSpPr>
      <xdr:spPr>
        <a:xfrm>
          <a:off x="4810125" y="13096875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58</xdr:row>
      <xdr:rowOff>0</xdr:rowOff>
    </xdr:from>
    <xdr:to>
      <xdr:col>23</xdr:col>
      <xdr:colOff>0</xdr:colOff>
      <xdr:row>58</xdr:row>
      <xdr:rowOff>0</xdr:rowOff>
    </xdr:to>
    <xdr:sp>
      <xdr:nvSpPr>
        <xdr:cNvPr id="74" name="Line 168"/>
        <xdr:cNvSpPr>
          <a:spLocks/>
        </xdr:cNvSpPr>
      </xdr:nvSpPr>
      <xdr:spPr>
        <a:xfrm>
          <a:off x="4267200" y="122682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180975</xdr:rowOff>
    </xdr:from>
    <xdr:to>
      <xdr:col>16</xdr:col>
      <xdr:colOff>0</xdr:colOff>
      <xdr:row>59</xdr:row>
      <xdr:rowOff>171450</xdr:rowOff>
    </xdr:to>
    <xdr:sp>
      <xdr:nvSpPr>
        <xdr:cNvPr id="75" name="Line 169"/>
        <xdr:cNvSpPr>
          <a:spLocks/>
        </xdr:cNvSpPr>
      </xdr:nvSpPr>
      <xdr:spPr>
        <a:xfrm>
          <a:off x="4267200" y="1223962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57</xdr:row>
      <xdr:rowOff>180975</xdr:rowOff>
    </xdr:from>
    <xdr:to>
      <xdr:col>23</xdr:col>
      <xdr:colOff>0</xdr:colOff>
      <xdr:row>59</xdr:row>
      <xdr:rowOff>171450</xdr:rowOff>
    </xdr:to>
    <xdr:sp>
      <xdr:nvSpPr>
        <xdr:cNvPr id="76" name="Line 170"/>
        <xdr:cNvSpPr>
          <a:spLocks/>
        </xdr:cNvSpPr>
      </xdr:nvSpPr>
      <xdr:spPr>
        <a:xfrm>
          <a:off x="6134100" y="1223962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60</xdr:row>
      <xdr:rowOff>95250</xdr:rowOff>
    </xdr:from>
    <xdr:to>
      <xdr:col>9</xdr:col>
      <xdr:colOff>171450</xdr:colOff>
      <xdr:row>65</xdr:row>
      <xdr:rowOff>104775</xdr:rowOff>
    </xdr:to>
    <xdr:sp>
      <xdr:nvSpPr>
        <xdr:cNvPr id="77" name="Rectangle 171"/>
        <xdr:cNvSpPr>
          <a:spLocks/>
        </xdr:cNvSpPr>
      </xdr:nvSpPr>
      <xdr:spPr>
        <a:xfrm>
          <a:off x="895350" y="12782550"/>
          <a:ext cx="1676400" cy="1057275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59</xdr:row>
      <xdr:rowOff>0</xdr:rowOff>
    </xdr:from>
    <xdr:to>
      <xdr:col>9</xdr:col>
      <xdr:colOff>171450</xdr:colOff>
      <xdr:row>59</xdr:row>
      <xdr:rowOff>0</xdr:rowOff>
    </xdr:to>
    <xdr:sp>
      <xdr:nvSpPr>
        <xdr:cNvPr id="78" name="Line 172"/>
        <xdr:cNvSpPr>
          <a:spLocks/>
        </xdr:cNvSpPr>
      </xdr:nvSpPr>
      <xdr:spPr>
        <a:xfrm>
          <a:off x="895350" y="12477750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95250</xdr:rowOff>
    </xdr:from>
    <xdr:to>
      <xdr:col>2</xdr:col>
      <xdr:colOff>0</xdr:colOff>
      <xdr:row>65</xdr:row>
      <xdr:rowOff>104775</xdr:rowOff>
    </xdr:to>
    <xdr:sp>
      <xdr:nvSpPr>
        <xdr:cNvPr id="79" name="Line 173"/>
        <xdr:cNvSpPr>
          <a:spLocks/>
        </xdr:cNvSpPr>
      </xdr:nvSpPr>
      <xdr:spPr>
        <a:xfrm flipH="1">
          <a:off x="533400" y="12782550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200025</xdr:colOff>
      <xdr:row>65</xdr:row>
      <xdr:rowOff>0</xdr:rowOff>
    </xdr:from>
    <xdr:to>
      <xdr:col>25</xdr:col>
      <xdr:colOff>38100</xdr:colOff>
      <xdr:row>65</xdr:row>
      <xdr:rowOff>0</xdr:rowOff>
    </xdr:to>
    <xdr:sp>
      <xdr:nvSpPr>
        <xdr:cNvPr id="80" name="Line 174"/>
        <xdr:cNvSpPr>
          <a:spLocks/>
        </xdr:cNvSpPr>
      </xdr:nvSpPr>
      <xdr:spPr>
        <a:xfrm flipH="1">
          <a:off x="6067425" y="1373505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67</xdr:row>
      <xdr:rowOff>133350</xdr:rowOff>
    </xdr:from>
    <xdr:to>
      <xdr:col>25</xdr:col>
      <xdr:colOff>9525</xdr:colOff>
      <xdr:row>68</xdr:row>
      <xdr:rowOff>0</xdr:rowOff>
    </xdr:to>
    <xdr:sp>
      <xdr:nvSpPr>
        <xdr:cNvPr id="81" name="Freeform 175"/>
        <xdr:cNvSpPr>
          <a:spLocks/>
        </xdr:cNvSpPr>
      </xdr:nvSpPr>
      <xdr:spPr>
        <a:xfrm>
          <a:off x="6019800" y="14287500"/>
          <a:ext cx="657225" cy="76200"/>
        </a:xfrm>
        <a:custGeom>
          <a:pathLst>
            <a:path h="10" w="67">
              <a:moveTo>
                <a:pt x="67" y="10"/>
              </a:moveTo>
              <a:lnTo>
                <a:pt x="39" y="10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142875</xdr:rowOff>
    </xdr:from>
    <xdr:to>
      <xdr:col>9</xdr:col>
      <xdr:colOff>38100</xdr:colOff>
      <xdr:row>68</xdr:row>
      <xdr:rowOff>0</xdr:rowOff>
    </xdr:to>
    <xdr:sp>
      <xdr:nvSpPr>
        <xdr:cNvPr id="82" name="Freeform 176"/>
        <xdr:cNvSpPr>
          <a:spLocks/>
        </xdr:cNvSpPr>
      </xdr:nvSpPr>
      <xdr:spPr>
        <a:xfrm>
          <a:off x="2133600" y="13877925"/>
          <a:ext cx="304800" cy="485775"/>
        </a:xfrm>
        <a:custGeom>
          <a:pathLst>
            <a:path h="100" w="113">
              <a:moveTo>
                <a:pt x="0" y="0"/>
              </a:moveTo>
              <a:lnTo>
                <a:pt x="0" y="100"/>
              </a:lnTo>
              <a:lnTo>
                <a:pt x="113" y="100"/>
              </a:lnTo>
            </a:path>
          </a:pathLst>
        </a:cu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60</xdr:row>
      <xdr:rowOff>95250</xdr:rowOff>
    </xdr:from>
    <xdr:to>
      <xdr:col>2</xdr:col>
      <xdr:colOff>200025</xdr:colOff>
      <xdr:row>60</xdr:row>
      <xdr:rowOff>95250</xdr:rowOff>
    </xdr:to>
    <xdr:sp>
      <xdr:nvSpPr>
        <xdr:cNvPr id="83" name="Line 177"/>
        <xdr:cNvSpPr>
          <a:spLocks/>
        </xdr:cNvSpPr>
      </xdr:nvSpPr>
      <xdr:spPr>
        <a:xfrm>
          <a:off x="495300" y="1278255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65</xdr:row>
      <xdr:rowOff>104775</xdr:rowOff>
    </xdr:from>
    <xdr:to>
      <xdr:col>2</xdr:col>
      <xdr:colOff>190500</xdr:colOff>
      <xdr:row>65</xdr:row>
      <xdr:rowOff>104775</xdr:rowOff>
    </xdr:to>
    <xdr:sp>
      <xdr:nvSpPr>
        <xdr:cNvPr id="84" name="Line 178"/>
        <xdr:cNvSpPr>
          <a:spLocks/>
        </xdr:cNvSpPr>
      </xdr:nvSpPr>
      <xdr:spPr>
        <a:xfrm>
          <a:off x="485775" y="13839825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152400</xdr:rowOff>
    </xdr:from>
    <xdr:to>
      <xdr:col>2</xdr:col>
      <xdr:colOff>0</xdr:colOff>
      <xdr:row>60</xdr:row>
      <xdr:rowOff>0</xdr:rowOff>
    </xdr:to>
    <xdr:sp>
      <xdr:nvSpPr>
        <xdr:cNvPr id="85" name="Line 179"/>
        <xdr:cNvSpPr>
          <a:spLocks/>
        </xdr:cNvSpPr>
      </xdr:nvSpPr>
      <xdr:spPr>
        <a:xfrm>
          <a:off x="533400" y="12211050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68</xdr:row>
      <xdr:rowOff>57150</xdr:rowOff>
    </xdr:to>
    <xdr:sp>
      <xdr:nvSpPr>
        <xdr:cNvPr id="86" name="Line 180"/>
        <xdr:cNvSpPr>
          <a:spLocks/>
        </xdr:cNvSpPr>
      </xdr:nvSpPr>
      <xdr:spPr>
        <a:xfrm>
          <a:off x="533400" y="13944600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28575</xdr:rowOff>
    </xdr:from>
    <xdr:to>
      <xdr:col>7</xdr:col>
      <xdr:colOff>0</xdr:colOff>
      <xdr:row>69</xdr:row>
      <xdr:rowOff>0</xdr:rowOff>
    </xdr:to>
    <xdr:sp>
      <xdr:nvSpPr>
        <xdr:cNvPr id="87" name="Freeform 181"/>
        <xdr:cNvSpPr>
          <a:spLocks/>
        </xdr:cNvSpPr>
      </xdr:nvSpPr>
      <xdr:spPr>
        <a:xfrm>
          <a:off x="1333500" y="13973175"/>
          <a:ext cx="533400" cy="600075"/>
        </a:xfrm>
        <a:custGeom>
          <a:pathLst>
            <a:path h="100" w="113">
              <a:moveTo>
                <a:pt x="0" y="0"/>
              </a:moveTo>
              <a:lnTo>
                <a:pt x="0" y="100"/>
              </a:lnTo>
              <a:lnTo>
                <a:pt x="113" y="100"/>
              </a:lnTo>
            </a:path>
          </a:pathLst>
        </a:cu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58</xdr:row>
      <xdr:rowOff>180975</xdr:rowOff>
    </xdr:from>
    <xdr:to>
      <xdr:col>9</xdr:col>
      <xdr:colOff>171450</xdr:colOff>
      <xdr:row>59</xdr:row>
      <xdr:rowOff>152400</xdr:rowOff>
    </xdr:to>
    <xdr:sp>
      <xdr:nvSpPr>
        <xdr:cNvPr id="88" name="Line 182"/>
        <xdr:cNvSpPr>
          <a:spLocks/>
        </xdr:cNvSpPr>
      </xdr:nvSpPr>
      <xdr:spPr>
        <a:xfrm>
          <a:off x="2571750" y="124491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12</xdr:col>
      <xdr:colOff>0</xdr:colOff>
      <xdr:row>59</xdr:row>
      <xdr:rowOff>0</xdr:rowOff>
    </xdr:to>
    <xdr:sp>
      <xdr:nvSpPr>
        <xdr:cNvPr id="89" name="Line 183"/>
        <xdr:cNvSpPr>
          <a:spLocks/>
        </xdr:cNvSpPr>
      </xdr:nvSpPr>
      <xdr:spPr>
        <a:xfrm>
          <a:off x="2667000" y="12477750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58</xdr:row>
      <xdr:rowOff>180975</xdr:rowOff>
    </xdr:from>
    <xdr:to>
      <xdr:col>3</xdr:col>
      <xdr:colOff>95250</xdr:colOff>
      <xdr:row>59</xdr:row>
      <xdr:rowOff>152400</xdr:rowOff>
    </xdr:to>
    <xdr:sp>
      <xdr:nvSpPr>
        <xdr:cNvPr id="90" name="Line 184"/>
        <xdr:cNvSpPr>
          <a:spLocks/>
        </xdr:cNvSpPr>
      </xdr:nvSpPr>
      <xdr:spPr>
        <a:xfrm>
          <a:off x="895350" y="124491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59</xdr:row>
      <xdr:rowOff>0</xdr:rowOff>
    </xdr:from>
    <xdr:to>
      <xdr:col>3</xdr:col>
      <xdr:colOff>0</xdr:colOff>
      <xdr:row>59</xdr:row>
      <xdr:rowOff>0</xdr:rowOff>
    </xdr:to>
    <xdr:sp>
      <xdr:nvSpPr>
        <xdr:cNvPr id="91" name="Line 185"/>
        <xdr:cNvSpPr>
          <a:spLocks/>
        </xdr:cNvSpPr>
      </xdr:nvSpPr>
      <xdr:spPr>
        <a:xfrm>
          <a:off x="590550" y="1247775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59</xdr:row>
      <xdr:rowOff>0</xdr:rowOff>
    </xdr:from>
    <xdr:to>
      <xdr:col>22</xdr:col>
      <xdr:colOff>152400</xdr:colOff>
      <xdr:row>59</xdr:row>
      <xdr:rowOff>0</xdr:rowOff>
    </xdr:to>
    <xdr:sp>
      <xdr:nvSpPr>
        <xdr:cNvPr id="92" name="Line 186"/>
        <xdr:cNvSpPr>
          <a:spLocks/>
        </xdr:cNvSpPr>
      </xdr:nvSpPr>
      <xdr:spPr>
        <a:xfrm>
          <a:off x="4362450" y="12477750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58</xdr:row>
      <xdr:rowOff>180975</xdr:rowOff>
    </xdr:from>
    <xdr:to>
      <xdr:col>22</xdr:col>
      <xdr:colOff>171450</xdr:colOff>
      <xdr:row>59</xdr:row>
      <xdr:rowOff>152400</xdr:rowOff>
    </xdr:to>
    <xdr:sp>
      <xdr:nvSpPr>
        <xdr:cNvPr id="93" name="Line 187"/>
        <xdr:cNvSpPr>
          <a:spLocks/>
        </xdr:cNvSpPr>
      </xdr:nvSpPr>
      <xdr:spPr>
        <a:xfrm>
          <a:off x="6038850" y="124491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25</xdr:col>
      <xdr:colOff>0</xdr:colOff>
      <xdr:row>59</xdr:row>
      <xdr:rowOff>0</xdr:rowOff>
    </xdr:to>
    <xdr:sp>
      <xdr:nvSpPr>
        <xdr:cNvPr id="94" name="Line 188"/>
        <xdr:cNvSpPr>
          <a:spLocks/>
        </xdr:cNvSpPr>
      </xdr:nvSpPr>
      <xdr:spPr>
        <a:xfrm>
          <a:off x="6134100" y="12477750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58</xdr:row>
      <xdr:rowOff>180975</xdr:rowOff>
    </xdr:from>
    <xdr:to>
      <xdr:col>16</xdr:col>
      <xdr:colOff>95250</xdr:colOff>
      <xdr:row>59</xdr:row>
      <xdr:rowOff>152400</xdr:rowOff>
    </xdr:to>
    <xdr:sp>
      <xdr:nvSpPr>
        <xdr:cNvPr id="95" name="Line 189"/>
        <xdr:cNvSpPr>
          <a:spLocks/>
        </xdr:cNvSpPr>
      </xdr:nvSpPr>
      <xdr:spPr>
        <a:xfrm>
          <a:off x="4362450" y="124491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16</xdr:col>
      <xdr:colOff>0</xdr:colOff>
      <xdr:row>59</xdr:row>
      <xdr:rowOff>0</xdr:rowOff>
    </xdr:to>
    <xdr:sp>
      <xdr:nvSpPr>
        <xdr:cNvPr id="96" name="Line 190"/>
        <xdr:cNvSpPr>
          <a:spLocks/>
        </xdr:cNvSpPr>
      </xdr:nvSpPr>
      <xdr:spPr>
        <a:xfrm>
          <a:off x="3733800" y="12477750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68</xdr:row>
      <xdr:rowOff>0</xdr:rowOff>
    </xdr:from>
    <xdr:to>
      <xdr:col>15</xdr:col>
      <xdr:colOff>209550</xdr:colOff>
      <xdr:row>68</xdr:row>
      <xdr:rowOff>0</xdr:rowOff>
    </xdr:to>
    <xdr:sp>
      <xdr:nvSpPr>
        <xdr:cNvPr id="97" name="Line 191"/>
        <xdr:cNvSpPr>
          <a:spLocks/>
        </xdr:cNvSpPr>
      </xdr:nvSpPr>
      <xdr:spPr>
        <a:xfrm>
          <a:off x="3971925" y="1436370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66</xdr:row>
      <xdr:rowOff>104775</xdr:rowOff>
    </xdr:from>
    <xdr:to>
      <xdr:col>15</xdr:col>
      <xdr:colOff>200025</xdr:colOff>
      <xdr:row>66</xdr:row>
      <xdr:rowOff>104775</xdr:rowOff>
    </xdr:to>
    <xdr:sp>
      <xdr:nvSpPr>
        <xdr:cNvPr id="98" name="Line 192"/>
        <xdr:cNvSpPr>
          <a:spLocks/>
        </xdr:cNvSpPr>
      </xdr:nvSpPr>
      <xdr:spPr>
        <a:xfrm>
          <a:off x="3962400" y="14049375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68</xdr:row>
      <xdr:rowOff>0</xdr:rowOff>
    </xdr:to>
    <xdr:sp>
      <xdr:nvSpPr>
        <xdr:cNvPr id="99" name="Line 193"/>
        <xdr:cNvSpPr>
          <a:spLocks/>
        </xdr:cNvSpPr>
      </xdr:nvSpPr>
      <xdr:spPr>
        <a:xfrm>
          <a:off x="4000500" y="1415415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47625</xdr:rowOff>
    </xdr:from>
    <xdr:to>
      <xdr:col>15</xdr:col>
      <xdr:colOff>0</xdr:colOff>
      <xdr:row>66</xdr:row>
      <xdr:rowOff>104775</xdr:rowOff>
    </xdr:to>
    <xdr:sp>
      <xdr:nvSpPr>
        <xdr:cNvPr id="100" name="Line 194"/>
        <xdr:cNvSpPr>
          <a:spLocks/>
        </xdr:cNvSpPr>
      </xdr:nvSpPr>
      <xdr:spPr>
        <a:xfrm>
          <a:off x="4000500" y="13573125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62</xdr:row>
      <xdr:rowOff>85725</xdr:rowOff>
    </xdr:from>
    <xdr:to>
      <xdr:col>8</xdr:col>
      <xdr:colOff>114300</xdr:colOff>
      <xdr:row>63</xdr:row>
      <xdr:rowOff>57150</xdr:rowOff>
    </xdr:to>
    <xdr:sp>
      <xdr:nvSpPr>
        <xdr:cNvPr id="101" name="Rectangle 195"/>
        <xdr:cNvSpPr>
          <a:spLocks/>
        </xdr:cNvSpPr>
      </xdr:nvSpPr>
      <xdr:spPr>
        <a:xfrm>
          <a:off x="1257300" y="13192125"/>
          <a:ext cx="990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貯留浸透施設</a:t>
          </a:r>
        </a:p>
      </xdr:txBody>
    </xdr:sp>
    <xdr:clientData/>
  </xdr:twoCellAnchor>
  <xdr:twoCellAnchor>
    <xdr:from>
      <xdr:col>18</xdr:col>
      <xdr:colOff>152400</xdr:colOff>
      <xdr:row>63</xdr:row>
      <xdr:rowOff>133350</xdr:rowOff>
    </xdr:from>
    <xdr:to>
      <xdr:col>22</xdr:col>
      <xdr:colOff>76200</xdr:colOff>
      <xdr:row>64</xdr:row>
      <xdr:rowOff>104775</xdr:rowOff>
    </xdr:to>
    <xdr:sp>
      <xdr:nvSpPr>
        <xdr:cNvPr id="102" name="Rectangle 196"/>
        <xdr:cNvSpPr>
          <a:spLocks/>
        </xdr:cNvSpPr>
      </xdr:nvSpPr>
      <xdr:spPr>
        <a:xfrm>
          <a:off x="4953000" y="13449300"/>
          <a:ext cx="990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貯留浸透施設</a:t>
          </a:r>
        </a:p>
      </xdr:txBody>
    </xdr:sp>
    <xdr:clientData/>
  </xdr:twoCellAnchor>
  <xdr:twoCellAnchor>
    <xdr:from>
      <xdr:col>19</xdr:col>
      <xdr:colOff>0</xdr:colOff>
      <xdr:row>67</xdr:row>
      <xdr:rowOff>28575</xdr:rowOff>
    </xdr:from>
    <xdr:to>
      <xdr:col>21</xdr:col>
      <xdr:colOff>0</xdr:colOff>
      <xdr:row>70</xdr:row>
      <xdr:rowOff>0</xdr:rowOff>
    </xdr:to>
    <xdr:sp>
      <xdr:nvSpPr>
        <xdr:cNvPr id="103" name="Freeform 197"/>
        <xdr:cNvSpPr>
          <a:spLocks/>
        </xdr:cNvSpPr>
      </xdr:nvSpPr>
      <xdr:spPr>
        <a:xfrm>
          <a:off x="5067300" y="14182725"/>
          <a:ext cx="533400" cy="600075"/>
        </a:xfrm>
        <a:custGeom>
          <a:pathLst>
            <a:path h="100" w="113">
              <a:moveTo>
                <a:pt x="0" y="0"/>
              </a:moveTo>
              <a:lnTo>
                <a:pt x="0" y="100"/>
              </a:lnTo>
              <a:lnTo>
                <a:pt x="113" y="100"/>
              </a:lnTo>
            </a:path>
          </a:pathLst>
        </a:cu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62</xdr:row>
      <xdr:rowOff>0</xdr:rowOff>
    </xdr:from>
    <xdr:to>
      <xdr:col>24</xdr:col>
      <xdr:colOff>19050</xdr:colOff>
      <xdr:row>62</xdr:row>
      <xdr:rowOff>0</xdr:rowOff>
    </xdr:to>
    <xdr:sp>
      <xdr:nvSpPr>
        <xdr:cNvPr id="104" name="Line 198"/>
        <xdr:cNvSpPr>
          <a:spLocks/>
        </xdr:cNvSpPr>
      </xdr:nvSpPr>
      <xdr:spPr>
        <a:xfrm>
          <a:off x="6219825" y="131064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24</xdr:col>
      <xdr:colOff>0</xdr:colOff>
      <xdr:row>62</xdr:row>
      <xdr:rowOff>0</xdr:rowOff>
    </xdr:to>
    <xdr:sp>
      <xdr:nvSpPr>
        <xdr:cNvPr id="105" name="Line 199"/>
        <xdr:cNvSpPr>
          <a:spLocks/>
        </xdr:cNvSpPr>
      </xdr:nvSpPr>
      <xdr:spPr>
        <a:xfrm flipH="1">
          <a:off x="6400800" y="12687300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60</xdr:row>
      <xdr:rowOff>9525</xdr:rowOff>
    </xdr:from>
    <xdr:to>
      <xdr:col>21</xdr:col>
      <xdr:colOff>228600</xdr:colOff>
      <xdr:row>60</xdr:row>
      <xdr:rowOff>133350</xdr:rowOff>
    </xdr:to>
    <xdr:pic>
      <xdr:nvPicPr>
        <xdr:cNvPr id="106" name="Picture 200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2696825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60</xdr:row>
      <xdr:rowOff>9525</xdr:rowOff>
    </xdr:from>
    <xdr:to>
      <xdr:col>18</xdr:col>
      <xdr:colOff>95250</xdr:colOff>
      <xdr:row>60</xdr:row>
      <xdr:rowOff>133350</xdr:rowOff>
    </xdr:to>
    <xdr:pic>
      <xdr:nvPicPr>
        <xdr:cNvPr id="107" name="Picture 201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26968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171450</xdr:colOff>
      <xdr:row>6</xdr:row>
      <xdr:rowOff>9525</xdr:rowOff>
    </xdr:from>
    <xdr:to>
      <xdr:col>22</xdr:col>
      <xdr:colOff>123825</xdr:colOff>
      <xdr:row>6</xdr:row>
      <xdr:rowOff>133350</xdr:rowOff>
    </xdr:to>
    <xdr:pic>
      <xdr:nvPicPr>
        <xdr:cNvPr id="108" name="Picture 202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3239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6</xdr:row>
      <xdr:rowOff>9525</xdr:rowOff>
    </xdr:from>
    <xdr:to>
      <xdr:col>18</xdr:col>
      <xdr:colOff>104775</xdr:colOff>
      <xdr:row>6</xdr:row>
      <xdr:rowOff>133350</xdr:rowOff>
    </xdr:to>
    <xdr:pic>
      <xdr:nvPicPr>
        <xdr:cNvPr id="109" name="Picture 203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3239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13</xdr:row>
      <xdr:rowOff>9525</xdr:rowOff>
    </xdr:from>
    <xdr:to>
      <xdr:col>22</xdr:col>
      <xdr:colOff>161925</xdr:colOff>
      <xdr:row>14</xdr:row>
      <xdr:rowOff>19050</xdr:rowOff>
    </xdr:to>
    <xdr:sp>
      <xdr:nvSpPr>
        <xdr:cNvPr id="1" name="Rectangle 77" descr="20%"/>
        <xdr:cNvSpPr>
          <a:spLocks/>
        </xdr:cNvSpPr>
      </xdr:nvSpPr>
      <xdr:spPr>
        <a:xfrm>
          <a:off x="4352925" y="2790825"/>
          <a:ext cx="1676400" cy="2190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180975</xdr:rowOff>
    </xdr:from>
    <xdr:to>
      <xdr:col>22</xdr:col>
      <xdr:colOff>171450</xdr:colOff>
      <xdr:row>13</xdr:row>
      <xdr:rowOff>38100</xdr:rowOff>
    </xdr:to>
    <xdr:sp>
      <xdr:nvSpPr>
        <xdr:cNvPr id="2" name="Rectangle 78"/>
        <xdr:cNvSpPr>
          <a:spLocks/>
        </xdr:cNvSpPr>
      </xdr:nvSpPr>
      <xdr:spPr>
        <a:xfrm>
          <a:off x="4343400" y="1704975"/>
          <a:ext cx="1695450" cy="11144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9</xdr:col>
      <xdr:colOff>190500</xdr:colOff>
      <xdr:row>11</xdr:row>
      <xdr:rowOff>123825</xdr:rowOff>
    </xdr:to>
    <xdr:sp>
      <xdr:nvSpPr>
        <xdr:cNvPr id="3" name="Rectangle 79"/>
        <xdr:cNvSpPr>
          <a:spLocks/>
        </xdr:cNvSpPr>
      </xdr:nvSpPr>
      <xdr:spPr>
        <a:xfrm>
          <a:off x="866775" y="1381125"/>
          <a:ext cx="1724025" cy="11049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8</xdr:row>
      <xdr:rowOff>0</xdr:rowOff>
    </xdr:from>
    <xdr:to>
      <xdr:col>22</xdr:col>
      <xdr:colOff>152400</xdr:colOff>
      <xdr:row>13</xdr:row>
      <xdr:rowOff>9525</xdr:rowOff>
    </xdr:to>
    <xdr:sp>
      <xdr:nvSpPr>
        <xdr:cNvPr id="4" name="Rectangle 81" descr="れんが (斜め)"/>
        <xdr:cNvSpPr>
          <a:spLocks/>
        </xdr:cNvSpPr>
      </xdr:nvSpPr>
      <xdr:spPr>
        <a:xfrm>
          <a:off x="4362450" y="1733550"/>
          <a:ext cx="1657350" cy="10572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0</xdr:rowOff>
    </xdr:from>
    <xdr:to>
      <xdr:col>25</xdr:col>
      <xdr:colOff>9525</xdr:colOff>
      <xdr:row>6</xdr:row>
      <xdr:rowOff>0</xdr:rowOff>
    </xdr:to>
    <xdr:sp>
      <xdr:nvSpPr>
        <xdr:cNvPr id="5" name="Line 82"/>
        <xdr:cNvSpPr>
          <a:spLocks/>
        </xdr:cNvSpPr>
      </xdr:nvSpPr>
      <xdr:spPr>
        <a:xfrm>
          <a:off x="3743325" y="1314450"/>
          <a:ext cx="2933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8</xdr:row>
      <xdr:rowOff>9525</xdr:rowOff>
    </xdr:from>
    <xdr:to>
      <xdr:col>22</xdr:col>
      <xdr:colOff>152400</xdr:colOff>
      <xdr:row>12</xdr:row>
      <xdr:rowOff>104775</xdr:rowOff>
    </xdr:to>
    <xdr:sp>
      <xdr:nvSpPr>
        <xdr:cNvPr id="6" name="Rectangle 83"/>
        <xdr:cNvSpPr>
          <a:spLocks/>
        </xdr:cNvSpPr>
      </xdr:nvSpPr>
      <xdr:spPr>
        <a:xfrm>
          <a:off x="4381500" y="1743075"/>
          <a:ext cx="1638300" cy="933450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3</xdr:row>
      <xdr:rowOff>104775</xdr:rowOff>
    </xdr:from>
    <xdr:to>
      <xdr:col>3</xdr:col>
      <xdr:colOff>76200</xdr:colOff>
      <xdr:row>5</xdr:row>
      <xdr:rowOff>95250</xdr:rowOff>
    </xdr:to>
    <xdr:sp>
      <xdr:nvSpPr>
        <xdr:cNvPr id="7" name="Line 86"/>
        <xdr:cNvSpPr>
          <a:spLocks/>
        </xdr:cNvSpPr>
      </xdr:nvSpPr>
      <xdr:spPr>
        <a:xfrm>
          <a:off x="876300" y="79057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3</xdr:row>
      <xdr:rowOff>114300</xdr:rowOff>
    </xdr:from>
    <xdr:to>
      <xdr:col>9</xdr:col>
      <xdr:colOff>190500</xdr:colOff>
      <xdr:row>5</xdr:row>
      <xdr:rowOff>104775</xdr:rowOff>
    </xdr:to>
    <xdr:sp>
      <xdr:nvSpPr>
        <xdr:cNvPr id="8" name="Line 87"/>
        <xdr:cNvSpPr>
          <a:spLocks/>
        </xdr:cNvSpPr>
      </xdr:nvSpPr>
      <xdr:spPr>
        <a:xfrm>
          <a:off x="2590800" y="80010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</xdr:row>
      <xdr:rowOff>76200</xdr:rowOff>
    </xdr:from>
    <xdr:to>
      <xdr:col>2</xdr:col>
      <xdr:colOff>200025</xdr:colOff>
      <xdr:row>6</xdr:row>
      <xdr:rowOff>76200</xdr:rowOff>
    </xdr:to>
    <xdr:sp>
      <xdr:nvSpPr>
        <xdr:cNvPr id="9" name="Line 88"/>
        <xdr:cNvSpPr>
          <a:spLocks/>
        </xdr:cNvSpPr>
      </xdr:nvSpPr>
      <xdr:spPr>
        <a:xfrm>
          <a:off x="247650" y="13906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11</xdr:row>
      <xdr:rowOff>123825</xdr:rowOff>
    </xdr:from>
    <xdr:to>
      <xdr:col>2</xdr:col>
      <xdr:colOff>200025</xdr:colOff>
      <xdr:row>11</xdr:row>
      <xdr:rowOff>123825</xdr:rowOff>
    </xdr:to>
    <xdr:sp>
      <xdr:nvSpPr>
        <xdr:cNvPr id="10" name="Line 90"/>
        <xdr:cNvSpPr>
          <a:spLocks/>
        </xdr:cNvSpPr>
      </xdr:nvSpPr>
      <xdr:spPr>
        <a:xfrm>
          <a:off x="247650" y="24860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13</xdr:row>
      <xdr:rowOff>0</xdr:rowOff>
    </xdr:to>
    <xdr:sp>
      <xdr:nvSpPr>
        <xdr:cNvPr id="11" name="Line 92"/>
        <xdr:cNvSpPr>
          <a:spLocks/>
        </xdr:cNvSpPr>
      </xdr:nvSpPr>
      <xdr:spPr>
        <a:xfrm>
          <a:off x="3733800" y="173355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8</xdr:row>
      <xdr:rowOff>0</xdr:rowOff>
    </xdr:from>
    <xdr:to>
      <xdr:col>15</xdr:col>
      <xdr:colOff>180975</xdr:colOff>
      <xdr:row>8</xdr:row>
      <xdr:rowOff>0</xdr:rowOff>
    </xdr:to>
    <xdr:sp>
      <xdr:nvSpPr>
        <xdr:cNvPr id="12" name="Line 93"/>
        <xdr:cNvSpPr>
          <a:spLocks/>
        </xdr:cNvSpPr>
      </xdr:nvSpPr>
      <xdr:spPr>
        <a:xfrm>
          <a:off x="3695700" y="17335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13</xdr:row>
      <xdr:rowOff>0</xdr:rowOff>
    </xdr:from>
    <xdr:to>
      <xdr:col>15</xdr:col>
      <xdr:colOff>190500</xdr:colOff>
      <xdr:row>13</xdr:row>
      <xdr:rowOff>0</xdr:rowOff>
    </xdr:to>
    <xdr:sp>
      <xdr:nvSpPr>
        <xdr:cNvPr id="13" name="Line 94"/>
        <xdr:cNvSpPr>
          <a:spLocks/>
        </xdr:cNvSpPr>
      </xdr:nvSpPr>
      <xdr:spPr>
        <a:xfrm>
          <a:off x="3705225" y="27813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8</xdr:row>
      <xdr:rowOff>0</xdr:rowOff>
    </xdr:from>
    <xdr:to>
      <xdr:col>19</xdr:col>
      <xdr:colOff>180975</xdr:colOff>
      <xdr:row>8</xdr:row>
      <xdr:rowOff>0</xdr:rowOff>
    </xdr:to>
    <xdr:sp>
      <xdr:nvSpPr>
        <xdr:cNvPr id="14" name="Line 95"/>
        <xdr:cNvSpPr>
          <a:spLocks/>
        </xdr:cNvSpPr>
      </xdr:nvSpPr>
      <xdr:spPr>
        <a:xfrm>
          <a:off x="4762500" y="1733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7</xdr:row>
      <xdr:rowOff>114300</xdr:rowOff>
    </xdr:from>
    <xdr:to>
      <xdr:col>17</xdr:col>
      <xdr:colOff>190500</xdr:colOff>
      <xdr:row>7</xdr:row>
      <xdr:rowOff>200025</xdr:rowOff>
    </xdr:to>
    <xdr:sp>
      <xdr:nvSpPr>
        <xdr:cNvPr id="15" name="AutoShape 96"/>
        <xdr:cNvSpPr>
          <a:spLocks/>
        </xdr:cNvSpPr>
      </xdr:nvSpPr>
      <xdr:spPr>
        <a:xfrm rot="10800000">
          <a:off x="4619625" y="1638300"/>
          <a:ext cx="1047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9</xdr:row>
      <xdr:rowOff>133350</xdr:rowOff>
    </xdr:from>
    <xdr:to>
      <xdr:col>18</xdr:col>
      <xdr:colOff>47625</xdr:colOff>
      <xdr:row>10</xdr:row>
      <xdr:rowOff>114300</xdr:rowOff>
    </xdr:to>
    <xdr:sp>
      <xdr:nvSpPr>
        <xdr:cNvPr id="16" name="Rectangle 97"/>
        <xdr:cNvSpPr>
          <a:spLocks/>
        </xdr:cNvSpPr>
      </xdr:nvSpPr>
      <xdr:spPr>
        <a:xfrm>
          <a:off x="4648200" y="20764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ｈ</a:t>
          </a:r>
        </a:p>
      </xdr:txBody>
    </xdr:sp>
    <xdr:clientData/>
  </xdr:twoCellAnchor>
  <xdr:twoCellAnchor>
    <xdr:from>
      <xdr:col>18</xdr:col>
      <xdr:colOff>9525</xdr:colOff>
      <xdr:row>7</xdr:row>
      <xdr:rowOff>200025</xdr:rowOff>
    </xdr:from>
    <xdr:to>
      <xdr:col>18</xdr:col>
      <xdr:colOff>9525</xdr:colOff>
      <xdr:row>12</xdr:row>
      <xdr:rowOff>95250</xdr:rowOff>
    </xdr:to>
    <xdr:sp>
      <xdr:nvSpPr>
        <xdr:cNvPr id="17" name="Line 98"/>
        <xdr:cNvSpPr>
          <a:spLocks/>
        </xdr:cNvSpPr>
      </xdr:nvSpPr>
      <xdr:spPr>
        <a:xfrm>
          <a:off x="4810125" y="1724025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3</xdr:row>
      <xdr:rowOff>180975</xdr:rowOff>
    </xdr:from>
    <xdr:to>
      <xdr:col>16</xdr:col>
      <xdr:colOff>76200</xdr:colOff>
      <xdr:row>5</xdr:row>
      <xdr:rowOff>171450</xdr:rowOff>
    </xdr:to>
    <xdr:sp>
      <xdr:nvSpPr>
        <xdr:cNvPr id="18" name="Line 102"/>
        <xdr:cNvSpPr>
          <a:spLocks/>
        </xdr:cNvSpPr>
      </xdr:nvSpPr>
      <xdr:spPr>
        <a:xfrm>
          <a:off x="4343400" y="86677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3</xdr:row>
      <xdr:rowOff>180975</xdr:rowOff>
    </xdr:from>
    <xdr:to>
      <xdr:col>22</xdr:col>
      <xdr:colOff>152400</xdr:colOff>
      <xdr:row>5</xdr:row>
      <xdr:rowOff>171450</xdr:rowOff>
    </xdr:to>
    <xdr:sp>
      <xdr:nvSpPr>
        <xdr:cNvPr id="19" name="Line 103"/>
        <xdr:cNvSpPr>
          <a:spLocks/>
        </xdr:cNvSpPr>
      </xdr:nvSpPr>
      <xdr:spPr>
        <a:xfrm>
          <a:off x="6019800" y="86677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95250</xdr:rowOff>
    </xdr:from>
    <xdr:to>
      <xdr:col>9</xdr:col>
      <xdr:colOff>171450</xdr:colOff>
      <xdr:row>11</xdr:row>
      <xdr:rowOff>104775</xdr:rowOff>
    </xdr:to>
    <xdr:sp>
      <xdr:nvSpPr>
        <xdr:cNvPr id="20" name="Rectangle 104"/>
        <xdr:cNvSpPr>
          <a:spLocks/>
        </xdr:cNvSpPr>
      </xdr:nvSpPr>
      <xdr:spPr>
        <a:xfrm>
          <a:off x="895350" y="1409700"/>
          <a:ext cx="1676400" cy="1057275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</xdr:row>
      <xdr:rowOff>0</xdr:rowOff>
    </xdr:from>
    <xdr:to>
      <xdr:col>9</xdr:col>
      <xdr:colOff>171450</xdr:colOff>
      <xdr:row>5</xdr:row>
      <xdr:rowOff>0</xdr:rowOff>
    </xdr:to>
    <xdr:sp>
      <xdr:nvSpPr>
        <xdr:cNvPr id="21" name="Line 107"/>
        <xdr:cNvSpPr>
          <a:spLocks/>
        </xdr:cNvSpPr>
      </xdr:nvSpPr>
      <xdr:spPr>
        <a:xfrm>
          <a:off x="895350" y="1104900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95250</xdr:rowOff>
    </xdr:from>
    <xdr:to>
      <xdr:col>2</xdr:col>
      <xdr:colOff>0</xdr:colOff>
      <xdr:row>11</xdr:row>
      <xdr:rowOff>104775</xdr:rowOff>
    </xdr:to>
    <xdr:sp>
      <xdr:nvSpPr>
        <xdr:cNvPr id="22" name="Line 109"/>
        <xdr:cNvSpPr>
          <a:spLocks/>
        </xdr:cNvSpPr>
      </xdr:nvSpPr>
      <xdr:spPr>
        <a:xfrm flipH="1">
          <a:off x="533400" y="1409700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13</xdr:row>
      <xdr:rowOff>133350</xdr:rowOff>
    </xdr:from>
    <xdr:to>
      <xdr:col>25</xdr:col>
      <xdr:colOff>9525</xdr:colOff>
      <xdr:row>14</xdr:row>
      <xdr:rowOff>0</xdr:rowOff>
    </xdr:to>
    <xdr:sp>
      <xdr:nvSpPr>
        <xdr:cNvPr id="23" name="Freeform 114"/>
        <xdr:cNvSpPr>
          <a:spLocks/>
        </xdr:cNvSpPr>
      </xdr:nvSpPr>
      <xdr:spPr>
        <a:xfrm>
          <a:off x="6019800" y="2914650"/>
          <a:ext cx="657225" cy="76200"/>
        </a:xfrm>
        <a:custGeom>
          <a:pathLst>
            <a:path h="10" w="67">
              <a:moveTo>
                <a:pt x="67" y="10"/>
              </a:moveTo>
              <a:lnTo>
                <a:pt x="39" y="10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6</xdr:row>
      <xdr:rowOff>95250</xdr:rowOff>
    </xdr:from>
    <xdr:to>
      <xdr:col>2</xdr:col>
      <xdr:colOff>200025</xdr:colOff>
      <xdr:row>6</xdr:row>
      <xdr:rowOff>95250</xdr:rowOff>
    </xdr:to>
    <xdr:sp>
      <xdr:nvSpPr>
        <xdr:cNvPr id="24" name="Line 118"/>
        <xdr:cNvSpPr>
          <a:spLocks/>
        </xdr:cNvSpPr>
      </xdr:nvSpPr>
      <xdr:spPr>
        <a:xfrm>
          <a:off x="495300" y="140970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11</xdr:row>
      <xdr:rowOff>104775</xdr:rowOff>
    </xdr:from>
    <xdr:to>
      <xdr:col>2</xdr:col>
      <xdr:colOff>190500</xdr:colOff>
      <xdr:row>11</xdr:row>
      <xdr:rowOff>104775</xdr:rowOff>
    </xdr:to>
    <xdr:sp>
      <xdr:nvSpPr>
        <xdr:cNvPr id="25" name="Line 119"/>
        <xdr:cNvSpPr>
          <a:spLocks/>
        </xdr:cNvSpPr>
      </xdr:nvSpPr>
      <xdr:spPr>
        <a:xfrm>
          <a:off x="485775" y="2466975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142875</xdr:rowOff>
    </xdr:from>
    <xdr:to>
      <xdr:col>7</xdr:col>
      <xdr:colOff>0</xdr:colOff>
      <xdr:row>13</xdr:row>
      <xdr:rowOff>28575</xdr:rowOff>
    </xdr:to>
    <xdr:sp>
      <xdr:nvSpPr>
        <xdr:cNvPr id="26" name="Freeform 124"/>
        <xdr:cNvSpPr>
          <a:spLocks/>
        </xdr:cNvSpPr>
      </xdr:nvSpPr>
      <xdr:spPr>
        <a:xfrm>
          <a:off x="1333500" y="2505075"/>
          <a:ext cx="533400" cy="304800"/>
        </a:xfrm>
        <a:custGeom>
          <a:pathLst>
            <a:path h="100" w="113">
              <a:moveTo>
                <a:pt x="0" y="0"/>
              </a:moveTo>
              <a:lnTo>
                <a:pt x="0" y="100"/>
              </a:lnTo>
              <a:lnTo>
                <a:pt x="113" y="100"/>
              </a:lnTo>
            </a:path>
          </a:pathLst>
        </a:cu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4</xdr:row>
      <xdr:rowOff>180975</xdr:rowOff>
    </xdr:from>
    <xdr:to>
      <xdr:col>9</xdr:col>
      <xdr:colOff>171450</xdr:colOff>
      <xdr:row>5</xdr:row>
      <xdr:rowOff>152400</xdr:rowOff>
    </xdr:to>
    <xdr:sp>
      <xdr:nvSpPr>
        <xdr:cNvPr id="27" name="Line 126"/>
        <xdr:cNvSpPr>
          <a:spLocks/>
        </xdr:cNvSpPr>
      </xdr:nvSpPr>
      <xdr:spPr>
        <a:xfrm>
          <a:off x="2571750" y="10763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</xdr:row>
      <xdr:rowOff>180975</xdr:rowOff>
    </xdr:from>
    <xdr:to>
      <xdr:col>3</xdr:col>
      <xdr:colOff>95250</xdr:colOff>
      <xdr:row>5</xdr:row>
      <xdr:rowOff>152400</xdr:rowOff>
    </xdr:to>
    <xdr:sp>
      <xdr:nvSpPr>
        <xdr:cNvPr id="28" name="Line 128"/>
        <xdr:cNvSpPr>
          <a:spLocks/>
        </xdr:cNvSpPr>
      </xdr:nvSpPr>
      <xdr:spPr>
        <a:xfrm>
          <a:off x="895350" y="10763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5</xdr:row>
      <xdr:rowOff>0</xdr:rowOff>
    </xdr:from>
    <xdr:to>
      <xdr:col>22</xdr:col>
      <xdr:colOff>142875</xdr:colOff>
      <xdr:row>5</xdr:row>
      <xdr:rowOff>0</xdr:rowOff>
    </xdr:to>
    <xdr:sp>
      <xdr:nvSpPr>
        <xdr:cNvPr id="29" name="Line 132"/>
        <xdr:cNvSpPr>
          <a:spLocks/>
        </xdr:cNvSpPr>
      </xdr:nvSpPr>
      <xdr:spPr>
        <a:xfrm>
          <a:off x="4352925" y="1104900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133350</xdr:colOff>
      <xdr:row>4</xdr:row>
      <xdr:rowOff>180975</xdr:rowOff>
    </xdr:from>
    <xdr:to>
      <xdr:col>22</xdr:col>
      <xdr:colOff>133350</xdr:colOff>
      <xdr:row>5</xdr:row>
      <xdr:rowOff>152400</xdr:rowOff>
    </xdr:to>
    <xdr:sp>
      <xdr:nvSpPr>
        <xdr:cNvPr id="30" name="Line 133"/>
        <xdr:cNvSpPr>
          <a:spLocks/>
        </xdr:cNvSpPr>
      </xdr:nvSpPr>
      <xdr:spPr>
        <a:xfrm>
          <a:off x="6000750" y="10763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</xdr:row>
      <xdr:rowOff>180975</xdr:rowOff>
    </xdr:from>
    <xdr:to>
      <xdr:col>16</xdr:col>
      <xdr:colOff>95250</xdr:colOff>
      <xdr:row>5</xdr:row>
      <xdr:rowOff>152400</xdr:rowOff>
    </xdr:to>
    <xdr:sp>
      <xdr:nvSpPr>
        <xdr:cNvPr id="31" name="Line 135"/>
        <xdr:cNvSpPr>
          <a:spLocks/>
        </xdr:cNvSpPr>
      </xdr:nvSpPr>
      <xdr:spPr>
        <a:xfrm>
          <a:off x="4362450" y="10763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14</xdr:row>
      <xdr:rowOff>0</xdr:rowOff>
    </xdr:from>
    <xdr:to>
      <xdr:col>15</xdr:col>
      <xdr:colOff>209550</xdr:colOff>
      <xdr:row>14</xdr:row>
      <xdr:rowOff>0</xdr:rowOff>
    </xdr:to>
    <xdr:sp>
      <xdr:nvSpPr>
        <xdr:cNvPr id="32" name="Line 137"/>
        <xdr:cNvSpPr>
          <a:spLocks/>
        </xdr:cNvSpPr>
      </xdr:nvSpPr>
      <xdr:spPr>
        <a:xfrm>
          <a:off x="3971925" y="299085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12</xdr:row>
      <xdr:rowOff>104775</xdr:rowOff>
    </xdr:from>
    <xdr:to>
      <xdr:col>15</xdr:col>
      <xdr:colOff>200025</xdr:colOff>
      <xdr:row>12</xdr:row>
      <xdr:rowOff>104775</xdr:rowOff>
    </xdr:to>
    <xdr:sp>
      <xdr:nvSpPr>
        <xdr:cNvPr id="33" name="Line 138"/>
        <xdr:cNvSpPr>
          <a:spLocks/>
        </xdr:cNvSpPr>
      </xdr:nvSpPr>
      <xdr:spPr>
        <a:xfrm>
          <a:off x="3962400" y="2676525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14</xdr:row>
      <xdr:rowOff>0</xdr:rowOff>
    </xdr:to>
    <xdr:sp>
      <xdr:nvSpPr>
        <xdr:cNvPr id="34" name="Line 139"/>
        <xdr:cNvSpPr>
          <a:spLocks/>
        </xdr:cNvSpPr>
      </xdr:nvSpPr>
      <xdr:spPr>
        <a:xfrm>
          <a:off x="4000500" y="278130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47625</xdr:rowOff>
    </xdr:from>
    <xdr:to>
      <xdr:col>15</xdr:col>
      <xdr:colOff>0</xdr:colOff>
      <xdr:row>12</xdr:row>
      <xdr:rowOff>104775</xdr:rowOff>
    </xdr:to>
    <xdr:sp>
      <xdr:nvSpPr>
        <xdr:cNvPr id="35" name="Line 140"/>
        <xdr:cNvSpPr>
          <a:spLocks/>
        </xdr:cNvSpPr>
      </xdr:nvSpPr>
      <xdr:spPr>
        <a:xfrm>
          <a:off x="4000500" y="2200275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85725</xdr:rowOff>
    </xdr:from>
    <xdr:to>
      <xdr:col>8</xdr:col>
      <xdr:colOff>114300</xdr:colOff>
      <xdr:row>9</xdr:row>
      <xdr:rowOff>57150</xdr:rowOff>
    </xdr:to>
    <xdr:sp>
      <xdr:nvSpPr>
        <xdr:cNvPr id="36" name="Rectangle 142"/>
        <xdr:cNvSpPr>
          <a:spLocks/>
        </xdr:cNvSpPr>
      </xdr:nvSpPr>
      <xdr:spPr>
        <a:xfrm>
          <a:off x="1257300" y="1819275"/>
          <a:ext cx="990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貯留浸透施設</a:t>
          </a:r>
        </a:p>
      </xdr:txBody>
    </xdr:sp>
    <xdr:clientData/>
  </xdr:twoCellAnchor>
  <xdr:twoCellAnchor>
    <xdr:from>
      <xdr:col>18</xdr:col>
      <xdr:colOff>152400</xdr:colOff>
      <xdr:row>9</xdr:row>
      <xdr:rowOff>133350</xdr:rowOff>
    </xdr:from>
    <xdr:to>
      <xdr:col>22</xdr:col>
      <xdr:colOff>76200</xdr:colOff>
      <xdr:row>10</xdr:row>
      <xdr:rowOff>104775</xdr:rowOff>
    </xdr:to>
    <xdr:sp>
      <xdr:nvSpPr>
        <xdr:cNvPr id="37" name="Rectangle 143"/>
        <xdr:cNvSpPr>
          <a:spLocks/>
        </xdr:cNvSpPr>
      </xdr:nvSpPr>
      <xdr:spPr>
        <a:xfrm>
          <a:off x="4953000" y="2076450"/>
          <a:ext cx="990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貯留浸透施設</a:t>
          </a:r>
        </a:p>
      </xdr:txBody>
    </xdr:sp>
    <xdr:clientData/>
  </xdr:twoCellAnchor>
  <xdr:twoCellAnchor>
    <xdr:from>
      <xdr:col>19</xdr:col>
      <xdr:colOff>0</xdr:colOff>
      <xdr:row>13</xdr:row>
      <xdr:rowOff>28575</xdr:rowOff>
    </xdr:from>
    <xdr:to>
      <xdr:col>21</xdr:col>
      <xdr:colOff>0</xdr:colOff>
      <xdr:row>16</xdr:row>
      <xdr:rowOff>0</xdr:rowOff>
    </xdr:to>
    <xdr:sp>
      <xdr:nvSpPr>
        <xdr:cNvPr id="38" name="Freeform 144"/>
        <xdr:cNvSpPr>
          <a:spLocks/>
        </xdr:cNvSpPr>
      </xdr:nvSpPr>
      <xdr:spPr>
        <a:xfrm>
          <a:off x="5067300" y="2809875"/>
          <a:ext cx="533400" cy="600075"/>
        </a:xfrm>
        <a:custGeom>
          <a:pathLst>
            <a:path h="100" w="113">
              <a:moveTo>
                <a:pt x="0" y="0"/>
              </a:moveTo>
              <a:lnTo>
                <a:pt x="0" y="100"/>
              </a:lnTo>
              <a:lnTo>
                <a:pt x="113" y="100"/>
              </a:lnTo>
            </a:path>
          </a:pathLst>
        </a:cu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8</xdr:row>
      <xdr:rowOff>0</xdr:rowOff>
    </xdr:from>
    <xdr:to>
      <xdr:col>24</xdr:col>
      <xdr:colOff>19050</xdr:colOff>
      <xdr:row>8</xdr:row>
      <xdr:rowOff>0</xdr:rowOff>
    </xdr:to>
    <xdr:sp>
      <xdr:nvSpPr>
        <xdr:cNvPr id="39" name="Line 145"/>
        <xdr:cNvSpPr>
          <a:spLocks/>
        </xdr:cNvSpPr>
      </xdr:nvSpPr>
      <xdr:spPr>
        <a:xfrm>
          <a:off x="6210300" y="173355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8</xdr:row>
      <xdr:rowOff>0</xdr:rowOff>
    </xdr:to>
    <xdr:sp>
      <xdr:nvSpPr>
        <xdr:cNvPr id="40" name="Line 146"/>
        <xdr:cNvSpPr>
          <a:spLocks/>
        </xdr:cNvSpPr>
      </xdr:nvSpPr>
      <xdr:spPr>
        <a:xfrm flipH="1">
          <a:off x="6400800" y="1314450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133350</xdr:colOff>
      <xdr:row>52</xdr:row>
      <xdr:rowOff>57150</xdr:rowOff>
    </xdr:from>
    <xdr:ext cx="885825" cy="323850"/>
    <xdr:sp>
      <xdr:nvSpPr>
        <xdr:cNvPr id="41" name="AutoShape 147"/>
        <xdr:cNvSpPr>
          <a:spLocks/>
        </xdr:cNvSpPr>
      </xdr:nvSpPr>
      <xdr:spPr>
        <a:xfrm>
          <a:off x="133350" y="11010900"/>
          <a:ext cx="885825" cy="3238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入力例</a:t>
          </a:r>
        </a:p>
      </xdr:txBody>
    </xdr:sp>
    <xdr:clientData/>
  </xdr:oneCellAnchor>
  <xdr:twoCellAnchor>
    <xdr:from>
      <xdr:col>21</xdr:col>
      <xdr:colOff>171450</xdr:colOff>
      <xdr:row>6</xdr:row>
      <xdr:rowOff>9525</xdr:rowOff>
    </xdr:from>
    <xdr:to>
      <xdr:col>22</xdr:col>
      <xdr:colOff>123825</xdr:colOff>
      <xdr:row>6</xdr:row>
      <xdr:rowOff>133350</xdr:rowOff>
    </xdr:to>
    <xdr:pic>
      <xdr:nvPicPr>
        <xdr:cNvPr id="42" name="Picture 202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3239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6</xdr:row>
      <xdr:rowOff>9525</xdr:rowOff>
    </xdr:from>
    <xdr:to>
      <xdr:col>18</xdr:col>
      <xdr:colOff>104775</xdr:colOff>
      <xdr:row>6</xdr:row>
      <xdr:rowOff>133350</xdr:rowOff>
    </xdr:to>
    <xdr:pic>
      <xdr:nvPicPr>
        <xdr:cNvPr id="43" name="Picture 203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3239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95250</xdr:rowOff>
    </xdr:from>
    <xdr:to>
      <xdr:col>1</xdr:col>
      <xdr:colOff>0</xdr:colOff>
      <xdr:row>11</xdr:row>
      <xdr:rowOff>104775</xdr:rowOff>
    </xdr:to>
    <xdr:sp>
      <xdr:nvSpPr>
        <xdr:cNvPr id="44" name="Line 109"/>
        <xdr:cNvSpPr>
          <a:spLocks/>
        </xdr:cNvSpPr>
      </xdr:nvSpPr>
      <xdr:spPr>
        <a:xfrm flipH="1">
          <a:off x="266700" y="1409700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</xdr:row>
      <xdr:rowOff>0</xdr:rowOff>
    </xdr:from>
    <xdr:to>
      <xdr:col>9</xdr:col>
      <xdr:colOff>171450</xdr:colOff>
      <xdr:row>4</xdr:row>
      <xdr:rowOff>0</xdr:rowOff>
    </xdr:to>
    <xdr:sp>
      <xdr:nvSpPr>
        <xdr:cNvPr id="45" name="Line 107"/>
        <xdr:cNvSpPr>
          <a:spLocks/>
        </xdr:cNvSpPr>
      </xdr:nvSpPr>
      <xdr:spPr>
        <a:xfrm>
          <a:off x="895350" y="895350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12</xdr:row>
      <xdr:rowOff>161925</xdr:rowOff>
    </xdr:from>
    <xdr:to>
      <xdr:col>25</xdr:col>
      <xdr:colOff>9525</xdr:colOff>
      <xdr:row>13</xdr:row>
      <xdr:rowOff>28575</xdr:rowOff>
    </xdr:to>
    <xdr:sp>
      <xdr:nvSpPr>
        <xdr:cNvPr id="46" name="Freeform 114"/>
        <xdr:cNvSpPr>
          <a:spLocks/>
        </xdr:cNvSpPr>
      </xdr:nvSpPr>
      <xdr:spPr>
        <a:xfrm>
          <a:off x="6019800" y="2733675"/>
          <a:ext cx="657225" cy="76200"/>
        </a:xfrm>
        <a:custGeom>
          <a:pathLst>
            <a:path h="10" w="67">
              <a:moveTo>
                <a:pt x="67" y="10"/>
              </a:moveTo>
              <a:lnTo>
                <a:pt x="39" y="10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4</xdr:row>
      <xdr:rowOff>0</xdr:rowOff>
    </xdr:from>
    <xdr:to>
      <xdr:col>22</xdr:col>
      <xdr:colOff>142875</xdr:colOff>
      <xdr:row>4</xdr:row>
      <xdr:rowOff>0</xdr:rowOff>
    </xdr:to>
    <xdr:sp>
      <xdr:nvSpPr>
        <xdr:cNvPr id="47" name="Line 132"/>
        <xdr:cNvSpPr>
          <a:spLocks/>
        </xdr:cNvSpPr>
      </xdr:nvSpPr>
      <xdr:spPr>
        <a:xfrm>
          <a:off x="4352925" y="895350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67</xdr:row>
      <xdr:rowOff>9525</xdr:rowOff>
    </xdr:from>
    <xdr:to>
      <xdr:col>22</xdr:col>
      <xdr:colOff>161925</xdr:colOff>
      <xdr:row>68</xdr:row>
      <xdr:rowOff>19050</xdr:rowOff>
    </xdr:to>
    <xdr:sp>
      <xdr:nvSpPr>
        <xdr:cNvPr id="48" name="Rectangle 77" descr="20%"/>
        <xdr:cNvSpPr>
          <a:spLocks/>
        </xdr:cNvSpPr>
      </xdr:nvSpPr>
      <xdr:spPr>
        <a:xfrm>
          <a:off x="4352925" y="14163675"/>
          <a:ext cx="1676400" cy="2190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61</xdr:row>
      <xdr:rowOff>180975</xdr:rowOff>
    </xdr:from>
    <xdr:to>
      <xdr:col>22</xdr:col>
      <xdr:colOff>171450</xdr:colOff>
      <xdr:row>67</xdr:row>
      <xdr:rowOff>38100</xdr:rowOff>
    </xdr:to>
    <xdr:sp>
      <xdr:nvSpPr>
        <xdr:cNvPr id="49" name="Rectangle 78"/>
        <xdr:cNvSpPr>
          <a:spLocks/>
        </xdr:cNvSpPr>
      </xdr:nvSpPr>
      <xdr:spPr>
        <a:xfrm>
          <a:off x="4343400" y="13077825"/>
          <a:ext cx="1695450" cy="11144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60</xdr:row>
      <xdr:rowOff>66675</xdr:rowOff>
    </xdr:from>
    <xdr:to>
      <xdr:col>9</xdr:col>
      <xdr:colOff>190500</xdr:colOff>
      <xdr:row>65</xdr:row>
      <xdr:rowOff>123825</xdr:rowOff>
    </xdr:to>
    <xdr:sp>
      <xdr:nvSpPr>
        <xdr:cNvPr id="50" name="Rectangle 79"/>
        <xdr:cNvSpPr>
          <a:spLocks/>
        </xdr:cNvSpPr>
      </xdr:nvSpPr>
      <xdr:spPr>
        <a:xfrm>
          <a:off x="866775" y="12753975"/>
          <a:ext cx="1724025" cy="11049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62</xdr:row>
      <xdr:rowOff>0</xdr:rowOff>
    </xdr:from>
    <xdr:to>
      <xdr:col>22</xdr:col>
      <xdr:colOff>152400</xdr:colOff>
      <xdr:row>67</xdr:row>
      <xdr:rowOff>9525</xdr:rowOff>
    </xdr:to>
    <xdr:sp>
      <xdr:nvSpPr>
        <xdr:cNvPr id="51" name="Rectangle 81" descr="れんが (斜め)"/>
        <xdr:cNvSpPr>
          <a:spLocks/>
        </xdr:cNvSpPr>
      </xdr:nvSpPr>
      <xdr:spPr>
        <a:xfrm>
          <a:off x="4362450" y="13106400"/>
          <a:ext cx="1657350" cy="105727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60</xdr:row>
      <xdr:rowOff>0</xdr:rowOff>
    </xdr:from>
    <xdr:to>
      <xdr:col>25</xdr:col>
      <xdr:colOff>9525</xdr:colOff>
      <xdr:row>60</xdr:row>
      <xdr:rowOff>0</xdr:rowOff>
    </xdr:to>
    <xdr:sp>
      <xdr:nvSpPr>
        <xdr:cNvPr id="52" name="Line 82"/>
        <xdr:cNvSpPr>
          <a:spLocks/>
        </xdr:cNvSpPr>
      </xdr:nvSpPr>
      <xdr:spPr>
        <a:xfrm>
          <a:off x="3743325" y="12687300"/>
          <a:ext cx="2933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62</xdr:row>
      <xdr:rowOff>9525</xdr:rowOff>
    </xdr:from>
    <xdr:to>
      <xdr:col>22</xdr:col>
      <xdr:colOff>152400</xdr:colOff>
      <xdr:row>66</xdr:row>
      <xdr:rowOff>104775</xdr:rowOff>
    </xdr:to>
    <xdr:sp>
      <xdr:nvSpPr>
        <xdr:cNvPr id="53" name="Rectangle 83"/>
        <xdr:cNvSpPr>
          <a:spLocks/>
        </xdr:cNvSpPr>
      </xdr:nvSpPr>
      <xdr:spPr>
        <a:xfrm>
          <a:off x="4381500" y="13115925"/>
          <a:ext cx="1638300" cy="933450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57</xdr:row>
      <xdr:rowOff>104775</xdr:rowOff>
    </xdr:from>
    <xdr:to>
      <xdr:col>3</xdr:col>
      <xdr:colOff>76200</xdr:colOff>
      <xdr:row>59</xdr:row>
      <xdr:rowOff>95250</xdr:rowOff>
    </xdr:to>
    <xdr:sp>
      <xdr:nvSpPr>
        <xdr:cNvPr id="54" name="Line 86"/>
        <xdr:cNvSpPr>
          <a:spLocks/>
        </xdr:cNvSpPr>
      </xdr:nvSpPr>
      <xdr:spPr>
        <a:xfrm>
          <a:off x="876300" y="1216342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57</xdr:row>
      <xdr:rowOff>114300</xdr:rowOff>
    </xdr:from>
    <xdr:to>
      <xdr:col>9</xdr:col>
      <xdr:colOff>190500</xdr:colOff>
      <xdr:row>59</xdr:row>
      <xdr:rowOff>104775</xdr:rowOff>
    </xdr:to>
    <xdr:sp>
      <xdr:nvSpPr>
        <xdr:cNvPr id="55" name="Line 87"/>
        <xdr:cNvSpPr>
          <a:spLocks/>
        </xdr:cNvSpPr>
      </xdr:nvSpPr>
      <xdr:spPr>
        <a:xfrm>
          <a:off x="2590800" y="1217295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60</xdr:row>
      <xdr:rowOff>76200</xdr:rowOff>
    </xdr:from>
    <xdr:to>
      <xdr:col>2</xdr:col>
      <xdr:colOff>200025</xdr:colOff>
      <xdr:row>60</xdr:row>
      <xdr:rowOff>76200</xdr:rowOff>
    </xdr:to>
    <xdr:sp>
      <xdr:nvSpPr>
        <xdr:cNvPr id="56" name="Line 88"/>
        <xdr:cNvSpPr>
          <a:spLocks/>
        </xdr:cNvSpPr>
      </xdr:nvSpPr>
      <xdr:spPr>
        <a:xfrm>
          <a:off x="247650" y="127635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65</xdr:row>
      <xdr:rowOff>123825</xdr:rowOff>
    </xdr:from>
    <xdr:to>
      <xdr:col>2</xdr:col>
      <xdr:colOff>200025</xdr:colOff>
      <xdr:row>65</xdr:row>
      <xdr:rowOff>123825</xdr:rowOff>
    </xdr:to>
    <xdr:sp>
      <xdr:nvSpPr>
        <xdr:cNvPr id="57" name="Line 90"/>
        <xdr:cNvSpPr>
          <a:spLocks/>
        </xdr:cNvSpPr>
      </xdr:nvSpPr>
      <xdr:spPr>
        <a:xfrm>
          <a:off x="247650" y="138588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0</xdr:rowOff>
    </xdr:from>
    <xdr:to>
      <xdr:col>14</xdr:col>
      <xdr:colOff>0</xdr:colOff>
      <xdr:row>67</xdr:row>
      <xdr:rowOff>0</xdr:rowOff>
    </xdr:to>
    <xdr:sp>
      <xdr:nvSpPr>
        <xdr:cNvPr id="58" name="Line 92"/>
        <xdr:cNvSpPr>
          <a:spLocks/>
        </xdr:cNvSpPr>
      </xdr:nvSpPr>
      <xdr:spPr>
        <a:xfrm>
          <a:off x="3733800" y="13106400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62</xdr:row>
      <xdr:rowOff>0</xdr:rowOff>
    </xdr:from>
    <xdr:to>
      <xdr:col>15</xdr:col>
      <xdr:colOff>180975</xdr:colOff>
      <xdr:row>62</xdr:row>
      <xdr:rowOff>0</xdr:rowOff>
    </xdr:to>
    <xdr:sp>
      <xdr:nvSpPr>
        <xdr:cNvPr id="59" name="Line 93"/>
        <xdr:cNvSpPr>
          <a:spLocks/>
        </xdr:cNvSpPr>
      </xdr:nvSpPr>
      <xdr:spPr>
        <a:xfrm>
          <a:off x="3695700" y="131064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67</xdr:row>
      <xdr:rowOff>0</xdr:rowOff>
    </xdr:from>
    <xdr:to>
      <xdr:col>15</xdr:col>
      <xdr:colOff>190500</xdr:colOff>
      <xdr:row>67</xdr:row>
      <xdr:rowOff>0</xdr:rowOff>
    </xdr:to>
    <xdr:sp>
      <xdr:nvSpPr>
        <xdr:cNvPr id="60" name="Line 94"/>
        <xdr:cNvSpPr>
          <a:spLocks/>
        </xdr:cNvSpPr>
      </xdr:nvSpPr>
      <xdr:spPr>
        <a:xfrm>
          <a:off x="3705225" y="141541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62</xdr:row>
      <xdr:rowOff>0</xdr:rowOff>
    </xdr:from>
    <xdr:to>
      <xdr:col>19</xdr:col>
      <xdr:colOff>180975</xdr:colOff>
      <xdr:row>62</xdr:row>
      <xdr:rowOff>0</xdr:rowOff>
    </xdr:to>
    <xdr:sp>
      <xdr:nvSpPr>
        <xdr:cNvPr id="61" name="Line 95"/>
        <xdr:cNvSpPr>
          <a:spLocks/>
        </xdr:cNvSpPr>
      </xdr:nvSpPr>
      <xdr:spPr>
        <a:xfrm>
          <a:off x="4762500" y="13106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61</xdr:row>
      <xdr:rowOff>114300</xdr:rowOff>
    </xdr:from>
    <xdr:to>
      <xdr:col>17</xdr:col>
      <xdr:colOff>190500</xdr:colOff>
      <xdr:row>61</xdr:row>
      <xdr:rowOff>200025</xdr:rowOff>
    </xdr:to>
    <xdr:sp>
      <xdr:nvSpPr>
        <xdr:cNvPr id="62" name="AutoShape 96"/>
        <xdr:cNvSpPr>
          <a:spLocks/>
        </xdr:cNvSpPr>
      </xdr:nvSpPr>
      <xdr:spPr>
        <a:xfrm rot="10800000">
          <a:off x="4619625" y="13011150"/>
          <a:ext cx="1047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63</xdr:row>
      <xdr:rowOff>133350</xdr:rowOff>
    </xdr:from>
    <xdr:to>
      <xdr:col>18</xdr:col>
      <xdr:colOff>47625</xdr:colOff>
      <xdr:row>64</xdr:row>
      <xdr:rowOff>114300</xdr:rowOff>
    </xdr:to>
    <xdr:sp>
      <xdr:nvSpPr>
        <xdr:cNvPr id="63" name="Rectangle 97"/>
        <xdr:cNvSpPr>
          <a:spLocks/>
        </xdr:cNvSpPr>
      </xdr:nvSpPr>
      <xdr:spPr>
        <a:xfrm>
          <a:off x="4648200" y="134493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ｈ</a:t>
          </a:r>
        </a:p>
      </xdr:txBody>
    </xdr:sp>
    <xdr:clientData/>
  </xdr:twoCellAnchor>
  <xdr:twoCellAnchor>
    <xdr:from>
      <xdr:col>18</xdr:col>
      <xdr:colOff>9525</xdr:colOff>
      <xdr:row>61</xdr:row>
      <xdr:rowOff>200025</xdr:rowOff>
    </xdr:from>
    <xdr:to>
      <xdr:col>18</xdr:col>
      <xdr:colOff>9525</xdr:colOff>
      <xdr:row>66</xdr:row>
      <xdr:rowOff>95250</xdr:rowOff>
    </xdr:to>
    <xdr:sp>
      <xdr:nvSpPr>
        <xdr:cNvPr id="64" name="Line 98"/>
        <xdr:cNvSpPr>
          <a:spLocks/>
        </xdr:cNvSpPr>
      </xdr:nvSpPr>
      <xdr:spPr>
        <a:xfrm>
          <a:off x="4810125" y="13096875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57</xdr:row>
      <xdr:rowOff>180975</xdr:rowOff>
    </xdr:from>
    <xdr:to>
      <xdr:col>16</xdr:col>
      <xdr:colOff>76200</xdr:colOff>
      <xdr:row>59</xdr:row>
      <xdr:rowOff>171450</xdr:rowOff>
    </xdr:to>
    <xdr:sp>
      <xdr:nvSpPr>
        <xdr:cNvPr id="65" name="Line 102"/>
        <xdr:cNvSpPr>
          <a:spLocks/>
        </xdr:cNvSpPr>
      </xdr:nvSpPr>
      <xdr:spPr>
        <a:xfrm>
          <a:off x="4343400" y="1223962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57</xdr:row>
      <xdr:rowOff>180975</xdr:rowOff>
    </xdr:from>
    <xdr:to>
      <xdr:col>22</xdr:col>
      <xdr:colOff>152400</xdr:colOff>
      <xdr:row>59</xdr:row>
      <xdr:rowOff>171450</xdr:rowOff>
    </xdr:to>
    <xdr:sp>
      <xdr:nvSpPr>
        <xdr:cNvPr id="66" name="Line 103"/>
        <xdr:cNvSpPr>
          <a:spLocks/>
        </xdr:cNvSpPr>
      </xdr:nvSpPr>
      <xdr:spPr>
        <a:xfrm>
          <a:off x="6019800" y="12239625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60</xdr:row>
      <xdr:rowOff>95250</xdr:rowOff>
    </xdr:from>
    <xdr:to>
      <xdr:col>9</xdr:col>
      <xdr:colOff>171450</xdr:colOff>
      <xdr:row>65</xdr:row>
      <xdr:rowOff>104775</xdr:rowOff>
    </xdr:to>
    <xdr:sp>
      <xdr:nvSpPr>
        <xdr:cNvPr id="67" name="Rectangle 104"/>
        <xdr:cNvSpPr>
          <a:spLocks/>
        </xdr:cNvSpPr>
      </xdr:nvSpPr>
      <xdr:spPr>
        <a:xfrm>
          <a:off x="895350" y="12782550"/>
          <a:ext cx="1676400" cy="1057275"/>
        </a:xfrm>
        <a:prstGeom prst="rect">
          <a:avLst/>
        </a:prstGeom>
        <a:solidFill>
          <a:srgbClr val="C0C0C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59</xdr:row>
      <xdr:rowOff>0</xdr:rowOff>
    </xdr:from>
    <xdr:to>
      <xdr:col>9</xdr:col>
      <xdr:colOff>171450</xdr:colOff>
      <xdr:row>59</xdr:row>
      <xdr:rowOff>0</xdr:rowOff>
    </xdr:to>
    <xdr:sp>
      <xdr:nvSpPr>
        <xdr:cNvPr id="68" name="Line 107"/>
        <xdr:cNvSpPr>
          <a:spLocks/>
        </xdr:cNvSpPr>
      </xdr:nvSpPr>
      <xdr:spPr>
        <a:xfrm>
          <a:off x="895350" y="12477750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95250</xdr:rowOff>
    </xdr:from>
    <xdr:to>
      <xdr:col>2</xdr:col>
      <xdr:colOff>0</xdr:colOff>
      <xdr:row>65</xdr:row>
      <xdr:rowOff>104775</xdr:rowOff>
    </xdr:to>
    <xdr:sp>
      <xdr:nvSpPr>
        <xdr:cNvPr id="69" name="Line 109"/>
        <xdr:cNvSpPr>
          <a:spLocks/>
        </xdr:cNvSpPr>
      </xdr:nvSpPr>
      <xdr:spPr>
        <a:xfrm flipH="1">
          <a:off x="533400" y="12782550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67</xdr:row>
      <xdr:rowOff>133350</xdr:rowOff>
    </xdr:from>
    <xdr:to>
      <xdr:col>25</xdr:col>
      <xdr:colOff>9525</xdr:colOff>
      <xdr:row>68</xdr:row>
      <xdr:rowOff>0</xdr:rowOff>
    </xdr:to>
    <xdr:sp>
      <xdr:nvSpPr>
        <xdr:cNvPr id="70" name="Freeform 114"/>
        <xdr:cNvSpPr>
          <a:spLocks/>
        </xdr:cNvSpPr>
      </xdr:nvSpPr>
      <xdr:spPr>
        <a:xfrm>
          <a:off x="6019800" y="14287500"/>
          <a:ext cx="657225" cy="76200"/>
        </a:xfrm>
        <a:custGeom>
          <a:pathLst>
            <a:path h="10" w="67">
              <a:moveTo>
                <a:pt x="67" y="10"/>
              </a:moveTo>
              <a:lnTo>
                <a:pt x="39" y="10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60</xdr:row>
      <xdr:rowOff>95250</xdr:rowOff>
    </xdr:from>
    <xdr:to>
      <xdr:col>2</xdr:col>
      <xdr:colOff>200025</xdr:colOff>
      <xdr:row>60</xdr:row>
      <xdr:rowOff>95250</xdr:rowOff>
    </xdr:to>
    <xdr:sp>
      <xdr:nvSpPr>
        <xdr:cNvPr id="71" name="Line 118"/>
        <xdr:cNvSpPr>
          <a:spLocks/>
        </xdr:cNvSpPr>
      </xdr:nvSpPr>
      <xdr:spPr>
        <a:xfrm>
          <a:off x="495300" y="1278255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65</xdr:row>
      <xdr:rowOff>104775</xdr:rowOff>
    </xdr:from>
    <xdr:to>
      <xdr:col>2</xdr:col>
      <xdr:colOff>190500</xdr:colOff>
      <xdr:row>65</xdr:row>
      <xdr:rowOff>104775</xdr:rowOff>
    </xdr:to>
    <xdr:sp>
      <xdr:nvSpPr>
        <xdr:cNvPr id="72" name="Line 119"/>
        <xdr:cNvSpPr>
          <a:spLocks/>
        </xdr:cNvSpPr>
      </xdr:nvSpPr>
      <xdr:spPr>
        <a:xfrm>
          <a:off x="485775" y="13839825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142875</xdr:rowOff>
    </xdr:from>
    <xdr:to>
      <xdr:col>7</xdr:col>
      <xdr:colOff>0</xdr:colOff>
      <xdr:row>67</xdr:row>
      <xdr:rowOff>28575</xdr:rowOff>
    </xdr:to>
    <xdr:sp>
      <xdr:nvSpPr>
        <xdr:cNvPr id="73" name="Freeform 124"/>
        <xdr:cNvSpPr>
          <a:spLocks/>
        </xdr:cNvSpPr>
      </xdr:nvSpPr>
      <xdr:spPr>
        <a:xfrm>
          <a:off x="1333500" y="13877925"/>
          <a:ext cx="533400" cy="304800"/>
        </a:xfrm>
        <a:custGeom>
          <a:pathLst>
            <a:path h="100" w="113">
              <a:moveTo>
                <a:pt x="0" y="0"/>
              </a:moveTo>
              <a:lnTo>
                <a:pt x="0" y="100"/>
              </a:lnTo>
              <a:lnTo>
                <a:pt x="113" y="100"/>
              </a:lnTo>
            </a:path>
          </a:pathLst>
        </a:cu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58</xdr:row>
      <xdr:rowOff>180975</xdr:rowOff>
    </xdr:from>
    <xdr:to>
      <xdr:col>9</xdr:col>
      <xdr:colOff>171450</xdr:colOff>
      <xdr:row>59</xdr:row>
      <xdr:rowOff>152400</xdr:rowOff>
    </xdr:to>
    <xdr:sp>
      <xdr:nvSpPr>
        <xdr:cNvPr id="74" name="Line 126"/>
        <xdr:cNvSpPr>
          <a:spLocks/>
        </xdr:cNvSpPr>
      </xdr:nvSpPr>
      <xdr:spPr>
        <a:xfrm>
          <a:off x="2571750" y="124491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58</xdr:row>
      <xdr:rowOff>180975</xdr:rowOff>
    </xdr:from>
    <xdr:to>
      <xdr:col>3</xdr:col>
      <xdr:colOff>95250</xdr:colOff>
      <xdr:row>59</xdr:row>
      <xdr:rowOff>152400</xdr:rowOff>
    </xdr:to>
    <xdr:sp>
      <xdr:nvSpPr>
        <xdr:cNvPr id="75" name="Line 128"/>
        <xdr:cNvSpPr>
          <a:spLocks/>
        </xdr:cNvSpPr>
      </xdr:nvSpPr>
      <xdr:spPr>
        <a:xfrm>
          <a:off x="895350" y="124491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59</xdr:row>
      <xdr:rowOff>0</xdr:rowOff>
    </xdr:from>
    <xdr:to>
      <xdr:col>22</xdr:col>
      <xdr:colOff>142875</xdr:colOff>
      <xdr:row>59</xdr:row>
      <xdr:rowOff>0</xdr:rowOff>
    </xdr:to>
    <xdr:sp>
      <xdr:nvSpPr>
        <xdr:cNvPr id="76" name="Line 132"/>
        <xdr:cNvSpPr>
          <a:spLocks/>
        </xdr:cNvSpPr>
      </xdr:nvSpPr>
      <xdr:spPr>
        <a:xfrm>
          <a:off x="4352925" y="12477750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133350</xdr:colOff>
      <xdr:row>58</xdr:row>
      <xdr:rowOff>180975</xdr:rowOff>
    </xdr:from>
    <xdr:to>
      <xdr:col>22</xdr:col>
      <xdr:colOff>133350</xdr:colOff>
      <xdr:row>59</xdr:row>
      <xdr:rowOff>152400</xdr:rowOff>
    </xdr:to>
    <xdr:sp>
      <xdr:nvSpPr>
        <xdr:cNvPr id="77" name="Line 133"/>
        <xdr:cNvSpPr>
          <a:spLocks/>
        </xdr:cNvSpPr>
      </xdr:nvSpPr>
      <xdr:spPr>
        <a:xfrm>
          <a:off x="6000750" y="124491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58</xdr:row>
      <xdr:rowOff>180975</xdr:rowOff>
    </xdr:from>
    <xdr:to>
      <xdr:col>16</xdr:col>
      <xdr:colOff>95250</xdr:colOff>
      <xdr:row>59</xdr:row>
      <xdr:rowOff>152400</xdr:rowOff>
    </xdr:to>
    <xdr:sp>
      <xdr:nvSpPr>
        <xdr:cNvPr id="78" name="Line 135"/>
        <xdr:cNvSpPr>
          <a:spLocks/>
        </xdr:cNvSpPr>
      </xdr:nvSpPr>
      <xdr:spPr>
        <a:xfrm>
          <a:off x="4362450" y="124491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68</xdr:row>
      <xdr:rowOff>0</xdr:rowOff>
    </xdr:from>
    <xdr:to>
      <xdr:col>15</xdr:col>
      <xdr:colOff>209550</xdr:colOff>
      <xdr:row>68</xdr:row>
      <xdr:rowOff>0</xdr:rowOff>
    </xdr:to>
    <xdr:sp>
      <xdr:nvSpPr>
        <xdr:cNvPr id="79" name="Line 137"/>
        <xdr:cNvSpPr>
          <a:spLocks/>
        </xdr:cNvSpPr>
      </xdr:nvSpPr>
      <xdr:spPr>
        <a:xfrm>
          <a:off x="3971925" y="1436370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66</xdr:row>
      <xdr:rowOff>104775</xdr:rowOff>
    </xdr:from>
    <xdr:to>
      <xdr:col>15</xdr:col>
      <xdr:colOff>200025</xdr:colOff>
      <xdr:row>66</xdr:row>
      <xdr:rowOff>104775</xdr:rowOff>
    </xdr:to>
    <xdr:sp>
      <xdr:nvSpPr>
        <xdr:cNvPr id="80" name="Line 138"/>
        <xdr:cNvSpPr>
          <a:spLocks/>
        </xdr:cNvSpPr>
      </xdr:nvSpPr>
      <xdr:spPr>
        <a:xfrm>
          <a:off x="3962400" y="14049375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68</xdr:row>
      <xdr:rowOff>0</xdr:rowOff>
    </xdr:to>
    <xdr:sp>
      <xdr:nvSpPr>
        <xdr:cNvPr id="81" name="Line 139"/>
        <xdr:cNvSpPr>
          <a:spLocks/>
        </xdr:cNvSpPr>
      </xdr:nvSpPr>
      <xdr:spPr>
        <a:xfrm>
          <a:off x="4000500" y="14154150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64</xdr:row>
      <xdr:rowOff>47625</xdr:rowOff>
    </xdr:from>
    <xdr:to>
      <xdr:col>15</xdr:col>
      <xdr:colOff>0</xdr:colOff>
      <xdr:row>66</xdr:row>
      <xdr:rowOff>104775</xdr:rowOff>
    </xdr:to>
    <xdr:sp>
      <xdr:nvSpPr>
        <xdr:cNvPr id="82" name="Line 140"/>
        <xdr:cNvSpPr>
          <a:spLocks/>
        </xdr:cNvSpPr>
      </xdr:nvSpPr>
      <xdr:spPr>
        <a:xfrm>
          <a:off x="4000500" y="13573125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62</xdr:row>
      <xdr:rowOff>85725</xdr:rowOff>
    </xdr:from>
    <xdr:to>
      <xdr:col>8</xdr:col>
      <xdr:colOff>114300</xdr:colOff>
      <xdr:row>63</xdr:row>
      <xdr:rowOff>57150</xdr:rowOff>
    </xdr:to>
    <xdr:sp>
      <xdr:nvSpPr>
        <xdr:cNvPr id="83" name="Rectangle 142"/>
        <xdr:cNvSpPr>
          <a:spLocks/>
        </xdr:cNvSpPr>
      </xdr:nvSpPr>
      <xdr:spPr>
        <a:xfrm>
          <a:off x="1257300" y="13192125"/>
          <a:ext cx="990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貯留浸透施設</a:t>
          </a:r>
        </a:p>
      </xdr:txBody>
    </xdr:sp>
    <xdr:clientData/>
  </xdr:twoCellAnchor>
  <xdr:twoCellAnchor>
    <xdr:from>
      <xdr:col>18</xdr:col>
      <xdr:colOff>152400</xdr:colOff>
      <xdr:row>63</xdr:row>
      <xdr:rowOff>133350</xdr:rowOff>
    </xdr:from>
    <xdr:to>
      <xdr:col>22</xdr:col>
      <xdr:colOff>76200</xdr:colOff>
      <xdr:row>64</xdr:row>
      <xdr:rowOff>104775</xdr:rowOff>
    </xdr:to>
    <xdr:sp>
      <xdr:nvSpPr>
        <xdr:cNvPr id="84" name="Rectangle 143"/>
        <xdr:cNvSpPr>
          <a:spLocks/>
        </xdr:cNvSpPr>
      </xdr:nvSpPr>
      <xdr:spPr>
        <a:xfrm>
          <a:off x="4953000" y="13449300"/>
          <a:ext cx="990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貯留浸透施設</a:t>
          </a:r>
        </a:p>
      </xdr:txBody>
    </xdr:sp>
    <xdr:clientData/>
  </xdr:twoCellAnchor>
  <xdr:twoCellAnchor>
    <xdr:from>
      <xdr:col>19</xdr:col>
      <xdr:colOff>0</xdr:colOff>
      <xdr:row>67</xdr:row>
      <xdr:rowOff>28575</xdr:rowOff>
    </xdr:from>
    <xdr:to>
      <xdr:col>21</xdr:col>
      <xdr:colOff>0</xdr:colOff>
      <xdr:row>70</xdr:row>
      <xdr:rowOff>0</xdr:rowOff>
    </xdr:to>
    <xdr:sp>
      <xdr:nvSpPr>
        <xdr:cNvPr id="85" name="Freeform 144"/>
        <xdr:cNvSpPr>
          <a:spLocks/>
        </xdr:cNvSpPr>
      </xdr:nvSpPr>
      <xdr:spPr>
        <a:xfrm>
          <a:off x="5067300" y="14182725"/>
          <a:ext cx="533400" cy="600075"/>
        </a:xfrm>
        <a:custGeom>
          <a:pathLst>
            <a:path h="100" w="113">
              <a:moveTo>
                <a:pt x="0" y="0"/>
              </a:moveTo>
              <a:lnTo>
                <a:pt x="0" y="100"/>
              </a:lnTo>
              <a:lnTo>
                <a:pt x="113" y="100"/>
              </a:lnTo>
            </a:path>
          </a:pathLst>
        </a:cu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62</xdr:row>
      <xdr:rowOff>0</xdr:rowOff>
    </xdr:from>
    <xdr:to>
      <xdr:col>24</xdr:col>
      <xdr:colOff>19050</xdr:colOff>
      <xdr:row>62</xdr:row>
      <xdr:rowOff>0</xdr:rowOff>
    </xdr:to>
    <xdr:sp>
      <xdr:nvSpPr>
        <xdr:cNvPr id="86" name="Line 145"/>
        <xdr:cNvSpPr>
          <a:spLocks/>
        </xdr:cNvSpPr>
      </xdr:nvSpPr>
      <xdr:spPr>
        <a:xfrm>
          <a:off x="6210300" y="1310640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24</xdr:col>
      <xdr:colOff>0</xdr:colOff>
      <xdr:row>62</xdr:row>
      <xdr:rowOff>0</xdr:rowOff>
    </xdr:to>
    <xdr:sp>
      <xdr:nvSpPr>
        <xdr:cNvPr id="87" name="Line 146"/>
        <xdr:cNvSpPr>
          <a:spLocks/>
        </xdr:cNvSpPr>
      </xdr:nvSpPr>
      <xdr:spPr>
        <a:xfrm flipH="1">
          <a:off x="6400800" y="12687300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60</xdr:row>
      <xdr:rowOff>9525</xdr:rowOff>
    </xdr:from>
    <xdr:to>
      <xdr:col>22</xdr:col>
      <xdr:colOff>123825</xdr:colOff>
      <xdr:row>60</xdr:row>
      <xdr:rowOff>133350</xdr:rowOff>
    </xdr:to>
    <xdr:pic>
      <xdr:nvPicPr>
        <xdr:cNvPr id="88" name="Picture 202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26968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60</xdr:row>
      <xdr:rowOff>9525</xdr:rowOff>
    </xdr:from>
    <xdr:to>
      <xdr:col>18</xdr:col>
      <xdr:colOff>104775</xdr:colOff>
      <xdr:row>60</xdr:row>
      <xdr:rowOff>133350</xdr:rowOff>
    </xdr:to>
    <xdr:pic>
      <xdr:nvPicPr>
        <xdr:cNvPr id="89" name="Picture 203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26968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95250</xdr:rowOff>
    </xdr:from>
    <xdr:to>
      <xdr:col>1</xdr:col>
      <xdr:colOff>0</xdr:colOff>
      <xdr:row>65</xdr:row>
      <xdr:rowOff>104775</xdr:rowOff>
    </xdr:to>
    <xdr:sp>
      <xdr:nvSpPr>
        <xdr:cNvPr id="90" name="Line 109"/>
        <xdr:cNvSpPr>
          <a:spLocks/>
        </xdr:cNvSpPr>
      </xdr:nvSpPr>
      <xdr:spPr>
        <a:xfrm flipH="1">
          <a:off x="266700" y="12782550"/>
          <a:ext cx="0" cy="10572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58</xdr:row>
      <xdr:rowOff>0</xdr:rowOff>
    </xdr:from>
    <xdr:to>
      <xdr:col>9</xdr:col>
      <xdr:colOff>171450</xdr:colOff>
      <xdr:row>58</xdr:row>
      <xdr:rowOff>0</xdr:rowOff>
    </xdr:to>
    <xdr:sp>
      <xdr:nvSpPr>
        <xdr:cNvPr id="91" name="Line 107"/>
        <xdr:cNvSpPr>
          <a:spLocks/>
        </xdr:cNvSpPr>
      </xdr:nvSpPr>
      <xdr:spPr>
        <a:xfrm>
          <a:off x="895350" y="12268200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66</xdr:row>
      <xdr:rowOff>161925</xdr:rowOff>
    </xdr:from>
    <xdr:to>
      <xdr:col>25</xdr:col>
      <xdr:colOff>9525</xdr:colOff>
      <xdr:row>67</xdr:row>
      <xdr:rowOff>28575</xdr:rowOff>
    </xdr:to>
    <xdr:sp>
      <xdr:nvSpPr>
        <xdr:cNvPr id="92" name="Freeform 114"/>
        <xdr:cNvSpPr>
          <a:spLocks/>
        </xdr:cNvSpPr>
      </xdr:nvSpPr>
      <xdr:spPr>
        <a:xfrm>
          <a:off x="6019800" y="14106525"/>
          <a:ext cx="657225" cy="76200"/>
        </a:xfrm>
        <a:custGeom>
          <a:pathLst>
            <a:path h="10" w="67">
              <a:moveTo>
                <a:pt x="67" y="10"/>
              </a:moveTo>
              <a:lnTo>
                <a:pt x="39" y="10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58</xdr:row>
      <xdr:rowOff>0</xdr:rowOff>
    </xdr:from>
    <xdr:to>
      <xdr:col>22</xdr:col>
      <xdr:colOff>142875</xdr:colOff>
      <xdr:row>58</xdr:row>
      <xdr:rowOff>0</xdr:rowOff>
    </xdr:to>
    <xdr:sp>
      <xdr:nvSpPr>
        <xdr:cNvPr id="93" name="Line 132"/>
        <xdr:cNvSpPr>
          <a:spLocks/>
        </xdr:cNvSpPr>
      </xdr:nvSpPr>
      <xdr:spPr>
        <a:xfrm>
          <a:off x="4352925" y="12268200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27</xdr:row>
      <xdr:rowOff>9525</xdr:rowOff>
    </xdr:from>
    <xdr:to>
      <xdr:col>16</xdr:col>
      <xdr:colOff>38100</xdr:colOff>
      <xdr:row>27</xdr:row>
      <xdr:rowOff>133350</xdr:rowOff>
    </xdr:to>
    <xdr:pic>
      <xdr:nvPicPr>
        <xdr:cNvPr id="1" name="Picture 80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57245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80</xdr:row>
      <xdr:rowOff>9525</xdr:rowOff>
    </xdr:from>
    <xdr:to>
      <xdr:col>4</xdr:col>
      <xdr:colOff>238125</xdr:colOff>
      <xdr:row>80</xdr:row>
      <xdr:rowOff>133350</xdr:rowOff>
    </xdr:to>
    <xdr:pic>
      <xdr:nvPicPr>
        <xdr:cNvPr id="2" name="Picture 92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6887825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81</xdr:row>
      <xdr:rowOff>9525</xdr:rowOff>
    </xdr:from>
    <xdr:to>
      <xdr:col>19</xdr:col>
      <xdr:colOff>171450</xdr:colOff>
      <xdr:row>81</xdr:row>
      <xdr:rowOff>133350</xdr:rowOff>
    </xdr:to>
    <xdr:pic>
      <xdr:nvPicPr>
        <xdr:cNvPr id="3" name="Picture 90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70973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26</xdr:row>
      <xdr:rowOff>0</xdr:rowOff>
    </xdr:from>
    <xdr:to>
      <xdr:col>4</xdr:col>
      <xdr:colOff>247650</xdr:colOff>
      <xdr:row>26</xdr:row>
      <xdr:rowOff>123825</xdr:rowOff>
    </xdr:to>
    <xdr:pic>
      <xdr:nvPicPr>
        <xdr:cNvPr id="4" name="Picture 83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505450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1</xdr:row>
      <xdr:rowOff>0</xdr:rowOff>
    </xdr:from>
    <xdr:to>
      <xdr:col>9</xdr:col>
      <xdr:colOff>161925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162175" y="2667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路盤</a:t>
          </a:r>
        </a:p>
      </xdr:txBody>
    </xdr:sp>
    <xdr:clientData/>
  </xdr:twoCellAnchor>
  <xdr:twoCellAnchor>
    <xdr:from>
      <xdr:col>8</xdr:col>
      <xdr:colOff>66675</xdr:colOff>
      <xdr:row>1</xdr:row>
      <xdr:rowOff>0</xdr:rowOff>
    </xdr:from>
    <xdr:to>
      <xdr:col>9</xdr:col>
      <xdr:colOff>28575</xdr:colOff>
      <xdr:row>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200275" y="2667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21</xdr:col>
      <xdr:colOff>133350</xdr:colOff>
      <xdr:row>1</xdr:row>
      <xdr:rowOff>0</xdr:rowOff>
    </xdr:from>
    <xdr:to>
      <xdr:col>23</xdr:col>
      <xdr:colOff>0</xdr:colOff>
      <xdr:row>1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5734050" y="2667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路盤</a:t>
          </a:r>
        </a:p>
      </xdr:txBody>
    </xdr:sp>
    <xdr:clientData/>
  </xdr:twoCellAnchor>
  <xdr:twoCellAnchor>
    <xdr:from>
      <xdr:col>21</xdr:col>
      <xdr:colOff>152400</xdr:colOff>
      <xdr:row>1</xdr:row>
      <xdr:rowOff>0</xdr:rowOff>
    </xdr:from>
    <xdr:to>
      <xdr:col>22</xdr:col>
      <xdr:colOff>114300</xdr:colOff>
      <xdr:row>1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5753100" y="2667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21</xdr:col>
      <xdr:colOff>161925</xdr:colOff>
      <xdr:row>1</xdr:row>
      <xdr:rowOff>0</xdr:rowOff>
    </xdr:from>
    <xdr:to>
      <xdr:col>22</xdr:col>
      <xdr:colOff>123825</xdr:colOff>
      <xdr:row>1</xdr:row>
      <xdr:rowOff>0</xdr:rowOff>
    </xdr:to>
    <xdr:sp>
      <xdr:nvSpPr>
        <xdr:cNvPr id="9" name="Rectangle 17"/>
        <xdr:cNvSpPr>
          <a:spLocks/>
        </xdr:cNvSpPr>
      </xdr:nvSpPr>
      <xdr:spPr>
        <a:xfrm>
          <a:off x="5762625" y="2667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8</xdr:col>
      <xdr:colOff>104775</xdr:colOff>
      <xdr:row>30</xdr:row>
      <xdr:rowOff>9525</xdr:rowOff>
    </xdr:to>
    <xdr:sp>
      <xdr:nvSpPr>
        <xdr:cNvPr id="10" name="Freeform 42"/>
        <xdr:cNvSpPr>
          <a:spLocks/>
        </xdr:cNvSpPr>
      </xdr:nvSpPr>
      <xdr:spPr>
        <a:xfrm>
          <a:off x="1600200" y="5505450"/>
          <a:ext cx="638175" cy="847725"/>
        </a:xfrm>
        <a:custGeom>
          <a:pathLst>
            <a:path h="177" w="168">
              <a:moveTo>
                <a:pt x="0" y="0"/>
              </a:moveTo>
              <a:lnTo>
                <a:pt x="0" y="177"/>
              </a:lnTo>
              <a:lnTo>
                <a:pt x="168" y="177"/>
              </a:lnTo>
              <a:lnTo>
                <a:pt x="168" y="0"/>
              </a:lnTo>
              <a:lnTo>
                <a:pt x="140" y="0"/>
              </a:lnTo>
              <a:lnTo>
                <a:pt x="140" y="150"/>
              </a:lnTo>
              <a:lnTo>
                <a:pt x="28" y="150"/>
              </a:lnTo>
              <a:lnTo>
                <a:pt x="28" y="0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</xdr:row>
      <xdr:rowOff>0</xdr:rowOff>
    </xdr:from>
    <xdr:to>
      <xdr:col>9</xdr:col>
      <xdr:colOff>0</xdr:colOff>
      <xdr:row>27</xdr:row>
      <xdr:rowOff>104775</xdr:rowOff>
    </xdr:to>
    <xdr:sp>
      <xdr:nvSpPr>
        <xdr:cNvPr id="11" name="Rectangle 44"/>
        <xdr:cNvSpPr>
          <a:spLocks/>
        </xdr:cNvSpPr>
      </xdr:nvSpPr>
      <xdr:spPr>
        <a:xfrm>
          <a:off x="2228850" y="5295900"/>
          <a:ext cx="1714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2" name="Line 45"/>
        <xdr:cNvSpPr>
          <a:spLocks/>
        </xdr:cNvSpPr>
      </xdr:nvSpPr>
      <xdr:spPr>
        <a:xfrm>
          <a:off x="2400300" y="5715000"/>
          <a:ext cx="3467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12</xdr:col>
      <xdr:colOff>0</xdr:colOff>
      <xdr:row>28</xdr:row>
      <xdr:rowOff>114300</xdr:rowOff>
    </xdr:to>
    <xdr:sp>
      <xdr:nvSpPr>
        <xdr:cNvPr id="13" name="Rectangle 46"/>
        <xdr:cNvSpPr>
          <a:spLocks/>
        </xdr:cNvSpPr>
      </xdr:nvSpPr>
      <xdr:spPr>
        <a:xfrm>
          <a:off x="2133600" y="5924550"/>
          <a:ext cx="106680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14" name="Line 48"/>
        <xdr:cNvSpPr>
          <a:spLocks/>
        </xdr:cNvSpPr>
      </xdr:nvSpPr>
      <xdr:spPr>
        <a:xfrm>
          <a:off x="2400300" y="529590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0</xdr:rowOff>
    </xdr:from>
    <xdr:to>
      <xdr:col>6</xdr:col>
      <xdr:colOff>104775</xdr:colOff>
      <xdr:row>26</xdr:row>
      <xdr:rowOff>0</xdr:rowOff>
    </xdr:to>
    <xdr:sp>
      <xdr:nvSpPr>
        <xdr:cNvPr id="15" name="Line 49"/>
        <xdr:cNvSpPr>
          <a:spLocks/>
        </xdr:cNvSpPr>
      </xdr:nvSpPr>
      <xdr:spPr>
        <a:xfrm>
          <a:off x="809625" y="550545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45</xdr:row>
      <xdr:rowOff>28575</xdr:rowOff>
    </xdr:from>
    <xdr:to>
      <xdr:col>13</xdr:col>
      <xdr:colOff>0</xdr:colOff>
      <xdr:row>46</xdr:row>
      <xdr:rowOff>0</xdr:rowOff>
    </xdr:to>
    <xdr:sp>
      <xdr:nvSpPr>
        <xdr:cNvPr id="16" name="Freeform 50"/>
        <xdr:cNvSpPr>
          <a:spLocks/>
        </xdr:cNvSpPr>
      </xdr:nvSpPr>
      <xdr:spPr>
        <a:xfrm>
          <a:off x="2466975" y="9515475"/>
          <a:ext cx="1000125" cy="180975"/>
        </a:xfrm>
        <a:custGeom>
          <a:pathLst>
            <a:path h="19" w="105">
              <a:moveTo>
                <a:pt x="0" y="8"/>
              </a:moveTo>
              <a:lnTo>
                <a:pt x="8" y="19"/>
              </a:lnTo>
              <a:lnTo>
                <a:pt x="18" y="0"/>
              </a:lnTo>
              <a:lnTo>
                <a:pt x="105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24</xdr:row>
      <xdr:rowOff>114300</xdr:rowOff>
    </xdr:from>
    <xdr:to>
      <xdr:col>19</xdr:col>
      <xdr:colOff>219075</xdr:colOff>
      <xdr:row>24</xdr:row>
      <xdr:rowOff>200025</xdr:rowOff>
    </xdr:to>
    <xdr:sp>
      <xdr:nvSpPr>
        <xdr:cNvPr id="17" name="AutoShape 51"/>
        <xdr:cNvSpPr>
          <a:spLocks/>
        </xdr:cNvSpPr>
      </xdr:nvSpPr>
      <xdr:spPr>
        <a:xfrm rot="10800000">
          <a:off x="5181600" y="5200650"/>
          <a:ext cx="1047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48</xdr:row>
      <xdr:rowOff>0</xdr:rowOff>
    </xdr:from>
    <xdr:to>
      <xdr:col>23</xdr:col>
      <xdr:colOff>0</xdr:colOff>
      <xdr:row>49</xdr:row>
      <xdr:rowOff>0</xdr:rowOff>
    </xdr:to>
    <xdr:sp>
      <xdr:nvSpPr>
        <xdr:cNvPr id="18" name="Freeform 53"/>
        <xdr:cNvSpPr>
          <a:spLocks/>
        </xdr:cNvSpPr>
      </xdr:nvSpPr>
      <xdr:spPr>
        <a:xfrm>
          <a:off x="5667375" y="10115550"/>
          <a:ext cx="466725" cy="209550"/>
        </a:xfrm>
        <a:custGeom>
          <a:pathLst>
            <a:path h="22" w="49">
              <a:moveTo>
                <a:pt x="0" y="13"/>
              </a:moveTo>
              <a:lnTo>
                <a:pt x="9" y="22"/>
              </a:lnTo>
              <a:lnTo>
                <a:pt x="21" y="0"/>
              </a:lnTo>
              <a:lnTo>
                <a:pt x="4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27</xdr:row>
      <xdr:rowOff>0</xdr:rowOff>
    </xdr:from>
    <xdr:to>
      <xdr:col>13</xdr:col>
      <xdr:colOff>95250</xdr:colOff>
      <xdr:row>29</xdr:row>
      <xdr:rowOff>47625</xdr:rowOff>
    </xdr:to>
    <xdr:sp>
      <xdr:nvSpPr>
        <xdr:cNvPr id="19" name="Freeform 54"/>
        <xdr:cNvSpPr>
          <a:spLocks/>
        </xdr:cNvSpPr>
      </xdr:nvSpPr>
      <xdr:spPr>
        <a:xfrm>
          <a:off x="3133725" y="5715000"/>
          <a:ext cx="428625" cy="466725"/>
        </a:xfrm>
        <a:custGeom>
          <a:pathLst>
            <a:path h="177" w="168">
              <a:moveTo>
                <a:pt x="0" y="0"/>
              </a:moveTo>
              <a:lnTo>
                <a:pt x="0" y="177"/>
              </a:lnTo>
              <a:lnTo>
                <a:pt x="168" y="177"/>
              </a:lnTo>
              <a:lnTo>
                <a:pt x="168" y="0"/>
              </a:lnTo>
              <a:lnTo>
                <a:pt x="140" y="0"/>
              </a:lnTo>
              <a:lnTo>
                <a:pt x="140" y="150"/>
              </a:lnTo>
              <a:lnTo>
                <a:pt x="28" y="150"/>
              </a:lnTo>
              <a:lnTo>
                <a:pt x="28" y="0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25</xdr:row>
      <xdr:rowOff>0</xdr:rowOff>
    </xdr:from>
    <xdr:to>
      <xdr:col>12</xdr:col>
      <xdr:colOff>209550</xdr:colOff>
      <xdr:row>28</xdr:row>
      <xdr:rowOff>57150</xdr:rowOff>
    </xdr:to>
    <xdr:sp>
      <xdr:nvSpPr>
        <xdr:cNvPr id="20" name="Line 55"/>
        <xdr:cNvSpPr>
          <a:spLocks/>
        </xdr:cNvSpPr>
      </xdr:nvSpPr>
      <xdr:spPr>
        <a:xfrm>
          <a:off x="3409950" y="5295900"/>
          <a:ext cx="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28</xdr:row>
      <xdr:rowOff>57150</xdr:rowOff>
    </xdr:from>
    <xdr:to>
      <xdr:col>12</xdr:col>
      <xdr:colOff>257175</xdr:colOff>
      <xdr:row>28</xdr:row>
      <xdr:rowOff>57150</xdr:rowOff>
    </xdr:to>
    <xdr:sp>
      <xdr:nvSpPr>
        <xdr:cNvPr id="21" name="Line 56"/>
        <xdr:cNvSpPr>
          <a:spLocks/>
        </xdr:cNvSpPr>
      </xdr:nvSpPr>
      <xdr:spPr>
        <a:xfrm>
          <a:off x="3162300" y="5981700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17</xdr:col>
      <xdr:colOff>0</xdr:colOff>
      <xdr:row>26</xdr:row>
      <xdr:rowOff>200025</xdr:rowOff>
    </xdr:to>
    <xdr:sp>
      <xdr:nvSpPr>
        <xdr:cNvPr id="22" name="Line 57"/>
        <xdr:cNvSpPr>
          <a:spLocks/>
        </xdr:cNvSpPr>
      </xdr:nvSpPr>
      <xdr:spPr>
        <a:xfrm>
          <a:off x="4533900" y="529590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133350</xdr:colOff>
      <xdr:row>52</xdr:row>
      <xdr:rowOff>57150</xdr:rowOff>
    </xdr:from>
    <xdr:ext cx="885825" cy="323850"/>
    <xdr:sp>
      <xdr:nvSpPr>
        <xdr:cNvPr id="23" name="AutoShape 58"/>
        <xdr:cNvSpPr>
          <a:spLocks/>
        </xdr:cNvSpPr>
      </xdr:nvSpPr>
      <xdr:spPr>
        <a:xfrm>
          <a:off x="133350" y="11010900"/>
          <a:ext cx="885825" cy="3238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入力例</a:t>
          </a:r>
        </a:p>
      </xdr:txBody>
    </xdr:sp>
    <xdr:clientData/>
  </xdr:oneCellAnchor>
  <xdr:twoCellAnchor>
    <xdr:from>
      <xdr:col>8</xdr:col>
      <xdr:colOff>28575</xdr:colOff>
      <xdr:row>55</xdr:row>
      <xdr:rowOff>0</xdr:rowOff>
    </xdr:from>
    <xdr:to>
      <xdr:col>9</xdr:col>
      <xdr:colOff>161925</xdr:colOff>
      <xdr:row>55</xdr:row>
      <xdr:rowOff>0</xdr:rowOff>
    </xdr:to>
    <xdr:sp>
      <xdr:nvSpPr>
        <xdr:cNvPr id="24" name="Rectangle 59"/>
        <xdr:cNvSpPr>
          <a:spLocks/>
        </xdr:cNvSpPr>
      </xdr:nvSpPr>
      <xdr:spPr>
        <a:xfrm>
          <a:off x="2162175" y="11639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路盤</a:t>
          </a:r>
        </a:p>
      </xdr:txBody>
    </xdr:sp>
    <xdr:clientData/>
  </xdr:twoCellAnchor>
  <xdr:twoCellAnchor>
    <xdr:from>
      <xdr:col>8</xdr:col>
      <xdr:colOff>66675</xdr:colOff>
      <xdr:row>55</xdr:row>
      <xdr:rowOff>0</xdr:rowOff>
    </xdr:from>
    <xdr:to>
      <xdr:col>9</xdr:col>
      <xdr:colOff>28575</xdr:colOff>
      <xdr:row>55</xdr:row>
      <xdr:rowOff>0</xdr:rowOff>
    </xdr:to>
    <xdr:sp>
      <xdr:nvSpPr>
        <xdr:cNvPr id="25" name="Rectangle 60"/>
        <xdr:cNvSpPr>
          <a:spLocks/>
        </xdr:cNvSpPr>
      </xdr:nvSpPr>
      <xdr:spPr>
        <a:xfrm>
          <a:off x="2200275" y="116395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21</xdr:col>
      <xdr:colOff>133350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26" name="Rectangle 61"/>
        <xdr:cNvSpPr>
          <a:spLocks/>
        </xdr:cNvSpPr>
      </xdr:nvSpPr>
      <xdr:spPr>
        <a:xfrm>
          <a:off x="5734050" y="116395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路盤</a:t>
          </a:r>
        </a:p>
      </xdr:txBody>
    </xdr:sp>
    <xdr:clientData/>
  </xdr:twoCellAnchor>
  <xdr:twoCellAnchor>
    <xdr:from>
      <xdr:col>21</xdr:col>
      <xdr:colOff>152400</xdr:colOff>
      <xdr:row>55</xdr:row>
      <xdr:rowOff>0</xdr:rowOff>
    </xdr:from>
    <xdr:to>
      <xdr:col>22</xdr:col>
      <xdr:colOff>114300</xdr:colOff>
      <xdr:row>55</xdr:row>
      <xdr:rowOff>0</xdr:rowOff>
    </xdr:to>
    <xdr:sp>
      <xdr:nvSpPr>
        <xdr:cNvPr id="27" name="Rectangle 62"/>
        <xdr:cNvSpPr>
          <a:spLocks/>
        </xdr:cNvSpPr>
      </xdr:nvSpPr>
      <xdr:spPr>
        <a:xfrm>
          <a:off x="5753100" y="116395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21</xdr:col>
      <xdr:colOff>161925</xdr:colOff>
      <xdr:row>55</xdr:row>
      <xdr:rowOff>0</xdr:rowOff>
    </xdr:from>
    <xdr:to>
      <xdr:col>22</xdr:col>
      <xdr:colOff>123825</xdr:colOff>
      <xdr:row>55</xdr:row>
      <xdr:rowOff>0</xdr:rowOff>
    </xdr:to>
    <xdr:sp>
      <xdr:nvSpPr>
        <xdr:cNvPr id="28" name="Rectangle 63"/>
        <xdr:cNvSpPr>
          <a:spLocks/>
        </xdr:cNvSpPr>
      </xdr:nvSpPr>
      <xdr:spPr>
        <a:xfrm>
          <a:off x="5762625" y="116395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砂</a:t>
          </a:r>
        </a:p>
      </xdr:txBody>
    </xdr:sp>
    <xdr:clientData/>
  </xdr:twoCellAnchor>
  <xdr:twoCellAnchor>
    <xdr:from>
      <xdr:col>6</xdr:col>
      <xdr:colOff>0</xdr:colOff>
      <xdr:row>80</xdr:row>
      <xdr:rowOff>0</xdr:rowOff>
    </xdr:from>
    <xdr:to>
      <xdr:col>8</xdr:col>
      <xdr:colOff>104775</xdr:colOff>
      <xdr:row>84</xdr:row>
      <xdr:rowOff>9525</xdr:rowOff>
    </xdr:to>
    <xdr:sp>
      <xdr:nvSpPr>
        <xdr:cNvPr id="29" name="Freeform 64"/>
        <xdr:cNvSpPr>
          <a:spLocks/>
        </xdr:cNvSpPr>
      </xdr:nvSpPr>
      <xdr:spPr>
        <a:xfrm>
          <a:off x="1600200" y="16878300"/>
          <a:ext cx="638175" cy="847725"/>
        </a:xfrm>
        <a:custGeom>
          <a:pathLst>
            <a:path h="177" w="168">
              <a:moveTo>
                <a:pt x="0" y="0"/>
              </a:moveTo>
              <a:lnTo>
                <a:pt x="0" y="177"/>
              </a:lnTo>
              <a:lnTo>
                <a:pt x="168" y="177"/>
              </a:lnTo>
              <a:lnTo>
                <a:pt x="168" y="0"/>
              </a:lnTo>
              <a:lnTo>
                <a:pt x="140" y="0"/>
              </a:lnTo>
              <a:lnTo>
                <a:pt x="140" y="150"/>
              </a:lnTo>
              <a:lnTo>
                <a:pt x="28" y="150"/>
              </a:lnTo>
              <a:lnTo>
                <a:pt x="28" y="0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79</xdr:row>
      <xdr:rowOff>0</xdr:rowOff>
    </xdr:from>
    <xdr:to>
      <xdr:col>9</xdr:col>
      <xdr:colOff>0</xdr:colOff>
      <xdr:row>81</xdr:row>
      <xdr:rowOff>104775</xdr:rowOff>
    </xdr:to>
    <xdr:sp>
      <xdr:nvSpPr>
        <xdr:cNvPr id="30" name="Rectangle 65"/>
        <xdr:cNvSpPr>
          <a:spLocks/>
        </xdr:cNvSpPr>
      </xdr:nvSpPr>
      <xdr:spPr>
        <a:xfrm>
          <a:off x="2228850" y="16668750"/>
          <a:ext cx="1714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22</xdr:col>
      <xdr:colOff>0</xdr:colOff>
      <xdr:row>81</xdr:row>
      <xdr:rowOff>0</xdr:rowOff>
    </xdr:to>
    <xdr:sp>
      <xdr:nvSpPr>
        <xdr:cNvPr id="31" name="Line 66"/>
        <xdr:cNvSpPr>
          <a:spLocks/>
        </xdr:cNvSpPr>
      </xdr:nvSpPr>
      <xdr:spPr>
        <a:xfrm>
          <a:off x="2400300" y="17087850"/>
          <a:ext cx="3467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12</xdr:col>
      <xdr:colOff>0</xdr:colOff>
      <xdr:row>82</xdr:row>
      <xdr:rowOff>114300</xdr:rowOff>
    </xdr:to>
    <xdr:sp>
      <xdr:nvSpPr>
        <xdr:cNvPr id="32" name="Rectangle 67"/>
        <xdr:cNvSpPr>
          <a:spLocks/>
        </xdr:cNvSpPr>
      </xdr:nvSpPr>
      <xdr:spPr>
        <a:xfrm>
          <a:off x="2133600" y="17297400"/>
          <a:ext cx="106680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22</xdr:col>
      <xdr:colOff>0</xdr:colOff>
      <xdr:row>79</xdr:row>
      <xdr:rowOff>0</xdr:rowOff>
    </xdr:to>
    <xdr:sp>
      <xdr:nvSpPr>
        <xdr:cNvPr id="33" name="Line 68"/>
        <xdr:cNvSpPr>
          <a:spLocks/>
        </xdr:cNvSpPr>
      </xdr:nvSpPr>
      <xdr:spPr>
        <a:xfrm>
          <a:off x="2400300" y="166687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80</xdr:row>
      <xdr:rowOff>0</xdr:rowOff>
    </xdr:from>
    <xdr:to>
      <xdr:col>6</xdr:col>
      <xdr:colOff>104775</xdr:colOff>
      <xdr:row>80</xdr:row>
      <xdr:rowOff>0</xdr:rowOff>
    </xdr:to>
    <xdr:sp>
      <xdr:nvSpPr>
        <xdr:cNvPr id="34" name="Line 69"/>
        <xdr:cNvSpPr>
          <a:spLocks/>
        </xdr:cNvSpPr>
      </xdr:nvSpPr>
      <xdr:spPr>
        <a:xfrm>
          <a:off x="809625" y="16878300"/>
          <a:ext cx="895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99</xdr:row>
      <xdr:rowOff>28575</xdr:rowOff>
    </xdr:from>
    <xdr:to>
      <xdr:col>13</xdr:col>
      <xdr:colOff>0</xdr:colOff>
      <xdr:row>100</xdr:row>
      <xdr:rowOff>0</xdr:rowOff>
    </xdr:to>
    <xdr:sp>
      <xdr:nvSpPr>
        <xdr:cNvPr id="35" name="Freeform 70"/>
        <xdr:cNvSpPr>
          <a:spLocks/>
        </xdr:cNvSpPr>
      </xdr:nvSpPr>
      <xdr:spPr>
        <a:xfrm>
          <a:off x="2466975" y="20888325"/>
          <a:ext cx="1000125" cy="180975"/>
        </a:xfrm>
        <a:custGeom>
          <a:pathLst>
            <a:path h="19" w="105">
              <a:moveTo>
                <a:pt x="0" y="8"/>
              </a:moveTo>
              <a:lnTo>
                <a:pt x="8" y="19"/>
              </a:lnTo>
              <a:lnTo>
                <a:pt x="18" y="0"/>
              </a:lnTo>
              <a:lnTo>
                <a:pt x="105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78</xdr:row>
      <xdr:rowOff>114300</xdr:rowOff>
    </xdr:from>
    <xdr:to>
      <xdr:col>19</xdr:col>
      <xdr:colOff>219075</xdr:colOff>
      <xdr:row>78</xdr:row>
      <xdr:rowOff>200025</xdr:rowOff>
    </xdr:to>
    <xdr:sp>
      <xdr:nvSpPr>
        <xdr:cNvPr id="36" name="AutoShape 71"/>
        <xdr:cNvSpPr>
          <a:spLocks/>
        </xdr:cNvSpPr>
      </xdr:nvSpPr>
      <xdr:spPr>
        <a:xfrm rot="10800000">
          <a:off x="5181600" y="16573500"/>
          <a:ext cx="1047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102</xdr:row>
      <xdr:rowOff>0</xdr:rowOff>
    </xdr:from>
    <xdr:to>
      <xdr:col>23</xdr:col>
      <xdr:colOff>0</xdr:colOff>
      <xdr:row>103</xdr:row>
      <xdr:rowOff>0</xdr:rowOff>
    </xdr:to>
    <xdr:sp>
      <xdr:nvSpPr>
        <xdr:cNvPr id="37" name="Freeform 73"/>
        <xdr:cNvSpPr>
          <a:spLocks/>
        </xdr:cNvSpPr>
      </xdr:nvSpPr>
      <xdr:spPr>
        <a:xfrm>
          <a:off x="5667375" y="21488400"/>
          <a:ext cx="466725" cy="209550"/>
        </a:xfrm>
        <a:custGeom>
          <a:pathLst>
            <a:path h="22" w="49">
              <a:moveTo>
                <a:pt x="0" y="13"/>
              </a:moveTo>
              <a:lnTo>
                <a:pt x="9" y="22"/>
              </a:lnTo>
              <a:lnTo>
                <a:pt x="21" y="0"/>
              </a:lnTo>
              <a:lnTo>
                <a:pt x="4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81</xdr:row>
      <xdr:rowOff>0</xdr:rowOff>
    </xdr:from>
    <xdr:to>
      <xdr:col>13</xdr:col>
      <xdr:colOff>95250</xdr:colOff>
      <xdr:row>83</xdr:row>
      <xdr:rowOff>47625</xdr:rowOff>
    </xdr:to>
    <xdr:sp>
      <xdr:nvSpPr>
        <xdr:cNvPr id="38" name="Freeform 74"/>
        <xdr:cNvSpPr>
          <a:spLocks/>
        </xdr:cNvSpPr>
      </xdr:nvSpPr>
      <xdr:spPr>
        <a:xfrm>
          <a:off x="3133725" y="17087850"/>
          <a:ext cx="428625" cy="466725"/>
        </a:xfrm>
        <a:custGeom>
          <a:pathLst>
            <a:path h="177" w="168">
              <a:moveTo>
                <a:pt x="0" y="0"/>
              </a:moveTo>
              <a:lnTo>
                <a:pt x="0" y="177"/>
              </a:lnTo>
              <a:lnTo>
                <a:pt x="168" y="177"/>
              </a:lnTo>
              <a:lnTo>
                <a:pt x="168" y="0"/>
              </a:lnTo>
              <a:lnTo>
                <a:pt x="140" y="0"/>
              </a:lnTo>
              <a:lnTo>
                <a:pt x="140" y="150"/>
              </a:lnTo>
              <a:lnTo>
                <a:pt x="28" y="150"/>
              </a:lnTo>
              <a:lnTo>
                <a:pt x="28" y="0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79</xdr:row>
      <xdr:rowOff>0</xdr:rowOff>
    </xdr:from>
    <xdr:to>
      <xdr:col>12</xdr:col>
      <xdr:colOff>209550</xdr:colOff>
      <xdr:row>82</xdr:row>
      <xdr:rowOff>57150</xdr:rowOff>
    </xdr:to>
    <xdr:sp>
      <xdr:nvSpPr>
        <xdr:cNvPr id="39" name="Line 75"/>
        <xdr:cNvSpPr>
          <a:spLocks/>
        </xdr:cNvSpPr>
      </xdr:nvSpPr>
      <xdr:spPr>
        <a:xfrm>
          <a:off x="3409950" y="16668750"/>
          <a:ext cx="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82</xdr:row>
      <xdr:rowOff>57150</xdr:rowOff>
    </xdr:from>
    <xdr:to>
      <xdr:col>12</xdr:col>
      <xdr:colOff>257175</xdr:colOff>
      <xdr:row>82</xdr:row>
      <xdr:rowOff>57150</xdr:rowOff>
    </xdr:to>
    <xdr:sp>
      <xdr:nvSpPr>
        <xdr:cNvPr id="40" name="Line 76"/>
        <xdr:cNvSpPr>
          <a:spLocks/>
        </xdr:cNvSpPr>
      </xdr:nvSpPr>
      <xdr:spPr>
        <a:xfrm>
          <a:off x="3162300" y="17354550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79</xdr:row>
      <xdr:rowOff>0</xdr:rowOff>
    </xdr:from>
    <xdr:to>
      <xdr:col>17</xdr:col>
      <xdr:colOff>0</xdr:colOff>
      <xdr:row>80</xdr:row>
      <xdr:rowOff>200025</xdr:rowOff>
    </xdr:to>
    <xdr:sp>
      <xdr:nvSpPr>
        <xdr:cNvPr id="41" name="Line 77"/>
        <xdr:cNvSpPr>
          <a:spLocks/>
        </xdr:cNvSpPr>
      </xdr:nvSpPr>
      <xdr:spPr>
        <a:xfrm>
          <a:off x="4533900" y="16668750"/>
          <a:ext cx="0" cy="4095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102</xdr:row>
      <xdr:rowOff>0</xdr:rowOff>
    </xdr:from>
    <xdr:to>
      <xdr:col>11</xdr:col>
      <xdr:colOff>209550</xdr:colOff>
      <xdr:row>103</xdr:row>
      <xdr:rowOff>0</xdr:rowOff>
    </xdr:to>
    <xdr:sp>
      <xdr:nvSpPr>
        <xdr:cNvPr id="42" name="Freeform 78"/>
        <xdr:cNvSpPr>
          <a:spLocks/>
        </xdr:cNvSpPr>
      </xdr:nvSpPr>
      <xdr:spPr>
        <a:xfrm>
          <a:off x="2200275" y="21488400"/>
          <a:ext cx="942975" cy="209550"/>
        </a:xfrm>
        <a:custGeom>
          <a:pathLst>
            <a:path h="22" w="99">
              <a:moveTo>
                <a:pt x="0" y="13"/>
              </a:moveTo>
              <a:lnTo>
                <a:pt x="9" y="22"/>
              </a:lnTo>
              <a:lnTo>
                <a:pt x="21" y="0"/>
              </a:lnTo>
              <a:lnTo>
                <a:pt x="9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48</xdr:row>
      <xdr:rowOff>0</xdr:rowOff>
    </xdr:from>
    <xdr:to>
      <xdr:col>11</xdr:col>
      <xdr:colOff>209550</xdr:colOff>
      <xdr:row>49</xdr:row>
      <xdr:rowOff>0</xdr:rowOff>
    </xdr:to>
    <xdr:sp>
      <xdr:nvSpPr>
        <xdr:cNvPr id="43" name="Freeform 79"/>
        <xdr:cNvSpPr>
          <a:spLocks/>
        </xdr:cNvSpPr>
      </xdr:nvSpPr>
      <xdr:spPr>
        <a:xfrm>
          <a:off x="2200275" y="10115550"/>
          <a:ext cx="942975" cy="209550"/>
        </a:xfrm>
        <a:custGeom>
          <a:pathLst>
            <a:path h="22" w="99">
              <a:moveTo>
                <a:pt x="0" y="13"/>
              </a:moveTo>
              <a:lnTo>
                <a:pt x="9" y="22"/>
              </a:lnTo>
              <a:lnTo>
                <a:pt x="21" y="0"/>
              </a:lnTo>
              <a:lnTo>
                <a:pt x="99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27</xdr:row>
      <xdr:rowOff>9525</xdr:rowOff>
    </xdr:from>
    <xdr:to>
      <xdr:col>19</xdr:col>
      <xdr:colOff>123825</xdr:colOff>
      <xdr:row>27</xdr:row>
      <xdr:rowOff>133350</xdr:rowOff>
    </xdr:to>
    <xdr:pic>
      <xdr:nvPicPr>
        <xdr:cNvPr id="44" name="Picture 82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57245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6</xdr:row>
      <xdr:rowOff>28575</xdr:rowOff>
    </xdr:from>
    <xdr:to>
      <xdr:col>16</xdr:col>
      <xdr:colOff>114300</xdr:colOff>
      <xdr:row>8</xdr:row>
      <xdr:rowOff>180975</xdr:rowOff>
    </xdr:to>
    <xdr:sp>
      <xdr:nvSpPr>
        <xdr:cNvPr id="45" name="AutoShape 84"/>
        <xdr:cNvSpPr>
          <a:spLocks/>
        </xdr:cNvSpPr>
      </xdr:nvSpPr>
      <xdr:spPr>
        <a:xfrm>
          <a:off x="4276725" y="1343025"/>
          <a:ext cx="104775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123825</xdr:colOff>
      <xdr:row>12</xdr:row>
      <xdr:rowOff>171450</xdr:rowOff>
    </xdr:to>
    <xdr:sp>
      <xdr:nvSpPr>
        <xdr:cNvPr id="46" name="AutoShape 85"/>
        <xdr:cNvSpPr>
          <a:spLocks/>
        </xdr:cNvSpPr>
      </xdr:nvSpPr>
      <xdr:spPr>
        <a:xfrm>
          <a:off x="4286250" y="2171700"/>
          <a:ext cx="104775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123825</xdr:colOff>
      <xdr:row>12</xdr:row>
      <xdr:rowOff>171450</xdr:rowOff>
    </xdr:to>
    <xdr:sp>
      <xdr:nvSpPr>
        <xdr:cNvPr id="47" name="AutoShape 86"/>
        <xdr:cNvSpPr>
          <a:spLocks/>
        </xdr:cNvSpPr>
      </xdr:nvSpPr>
      <xdr:spPr>
        <a:xfrm>
          <a:off x="4286250" y="2171700"/>
          <a:ext cx="104775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60</xdr:row>
      <xdr:rowOff>47625</xdr:rowOff>
    </xdr:from>
    <xdr:to>
      <xdr:col>16</xdr:col>
      <xdr:colOff>114300</xdr:colOff>
      <xdr:row>62</xdr:row>
      <xdr:rowOff>200025</xdr:rowOff>
    </xdr:to>
    <xdr:sp>
      <xdr:nvSpPr>
        <xdr:cNvPr id="48" name="AutoShape 88"/>
        <xdr:cNvSpPr>
          <a:spLocks/>
        </xdr:cNvSpPr>
      </xdr:nvSpPr>
      <xdr:spPr>
        <a:xfrm>
          <a:off x="4276725" y="12734925"/>
          <a:ext cx="104775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28575</xdr:rowOff>
    </xdr:from>
    <xdr:to>
      <xdr:col>16</xdr:col>
      <xdr:colOff>104775</xdr:colOff>
      <xdr:row>66</xdr:row>
      <xdr:rowOff>180975</xdr:rowOff>
    </xdr:to>
    <xdr:sp>
      <xdr:nvSpPr>
        <xdr:cNvPr id="49" name="AutoShape 89"/>
        <xdr:cNvSpPr>
          <a:spLocks/>
        </xdr:cNvSpPr>
      </xdr:nvSpPr>
      <xdr:spPr>
        <a:xfrm>
          <a:off x="4267200" y="13554075"/>
          <a:ext cx="104775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81</xdr:row>
      <xdr:rowOff>9525</xdr:rowOff>
    </xdr:from>
    <xdr:to>
      <xdr:col>15</xdr:col>
      <xdr:colOff>142875</xdr:colOff>
      <xdr:row>81</xdr:row>
      <xdr:rowOff>133350</xdr:rowOff>
    </xdr:to>
    <xdr:pic>
      <xdr:nvPicPr>
        <xdr:cNvPr id="50" name="Picture 91" descr="GL模様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70973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84"/>
  <sheetViews>
    <sheetView showZeros="0" tabSelected="1" zoomScalePageLayoutView="0" workbookViewId="0" topLeftCell="A1">
      <selection activeCell="K5" sqref="K5:N5"/>
    </sheetView>
  </sheetViews>
  <sheetFormatPr defaultColWidth="3.50390625" defaultRowHeight="21" customHeight="1"/>
  <cols>
    <col min="1" max="27" width="3.50390625" style="1" customWidth="1"/>
    <col min="28" max="28" width="9.50390625" style="1" bestFit="1" customWidth="1"/>
    <col min="29" max="16384" width="3.50390625" style="1" customWidth="1"/>
  </cols>
  <sheetData>
    <row r="1" spans="1:26" ht="27.75">
      <c r="A1" s="87" t="s">
        <v>310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9"/>
    </row>
    <row r="2" spans="1:26" ht="21" customHeight="1" thickBot="1">
      <c r="A2" s="26"/>
      <c r="B2" s="1" t="s">
        <v>309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7"/>
    </row>
    <row r="3" spans="1:26" ht="18" customHeight="1" thickBot="1" thickTop="1">
      <c r="A3" s="2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8"/>
      <c r="Q3" s="59"/>
      <c r="R3" s="6" t="s">
        <v>287</v>
      </c>
      <c r="T3" s="6"/>
      <c r="U3" s="6"/>
      <c r="V3" s="6"/>
      <c r="W3" s="6"/>
      <c r="X3" s="6"/>
      <c r="Y3" s="6"/>
      <c r="Z3" s="27"/>
    </row>
    <row r="4" spans="1:26" ht="21" customHeight="1" thickBot="1" thickTop="1">
      <c r="A4" s="26"/>
      <c r="B4" s="6"/>
      <c r="C4" s="6"/>
      <c r="D4" s="6"/>
      <c r="E4" s="6"/>
      <c r="F4" s="6"/>
      <c r="G4" s="6"/>
      <c r="H4" s="6"/>
      <c r="I4" s="6"/>
      <c r="J4" s="6"/>
      <c r="K4" s="14"/>
      <c r="L4" s="14"/>
      <c r="M4" s="14"/>
      <c r="N4" s="14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7"/>
    </row>
    <row r="5" spans="1:26" ht="21" customHeight="1" thickBot="1" thickTop="1">
      <c r="A5" s="26"/>
      <c r="B5" s="137" t="s">
        <v>160</v>
      </c>
      <c r="C5" s="137"/>
      <c r="D5" s="137"/>
      <c r="E5" s="137"/>
      <c r="F5" s="137"/>
      <c r="G5" s="137"/>
      <c r="H5" s="138" t="s">
        <v>173</v>
      </c>
      <c r="I5" s="138"/>
      <c r="J5" s="10" t="s">
        <v>174</v>
      </c>
      <c r="K5" s="160"/>
      <c r="L5" s="161"/>
      <c r="M5" s="161"/>
      <c r="N5" s="162"/>
      <c r="O5" s="11" t="s">
        <v>175</v>
      </c>
      <c r="T5" s="28"/>
      <c r="Z5" s="27"/>
    </row>
    <row r="6" spans="1:26" ht="21" customHeight="1" thickTop="1">
      <c r="A6" s="2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O6" s="6"/>
      <c r="P6" s="41"/>
      <c r="Q6" s="42"/>
      <c r="R6" s="102"/>
      <c r="S6" s="103"/>
      <c r="T6" s="104"/>
      <c r="U6" s="102"/>
      <c r="V6" s="6"/>
      <c r="W6" s="6"/>
      <c r="X6" s="6"/>
      <c r="Y6" s="6"/>
      <c r="Z6" s="27"/>
    </row>
    <row r="7" spans="1:26" ht="21" customHeight="1" thickBot="1">
      <c r="A7" s="26"/>
      <c r="D7" s="6"/>
      <c r="E7" s="6"/>
      <c r="F7" s="6"/>
      <c r="G7" s="6"/>
      <c r="H7" s="6"/>
      <c r="I7" s="6"/>
      <c r="J7" s="6"/>
      <c r="K7" s="6"/>
      <c r="L7" s="6"/>
      <c r="M7" s="6"/>
      <c r="O7" s="6"/>
      <c r="Q7" s="72"/>
      <c r="R7" s="105"/>
      <c r="S7" s="105"/>
      <c r="T7" s="105"/>
      <c r="U7" s="105"/>
      <c r="V7" s="6"/>
      <c r="W7" s="6"/>
      <c r="X7" s="6"/>
      <c r="Y7" s="6"/>
      <c r="Z7" s="27"/>
    </row>
    <row r="8" spans="1:26" ht="21" customHeight="1" thickBot="1" thickTop="1">
      <c r="A8" s="26"/>
      <c r="B8" s="137" t="s">
        <v>161</v>
      </c>
      <c r="C8" s="137"/>
      <c r="D8" s="137"/>
      <c r="E8" s="137"/>
      <c r="F8" s="137"/>
      <c r="G8" s="137"/>
      <c r="H8" s="138" t="s">
        <v>33</v>
      </c>
      <c r="I8" s="138"/>
      <c r="J8" s="10" t="s">
        <v>176</v>
      </c>
      <c r="K8" s="163"/>
      <c r="L8" s="164"/>
      <c r="M8" s="164"/>
      <c r="N8" s="165"/>
      <c r="O8" s="11" t="s">
        <v>177</v>
      </c>
      <c r="P8" s="6"/>
      <c r="Q8" s="99" t="s">
        <v>352</v>
      </c>
      <c r="R8" s="48" t="s">
        <v>353</v>
      </c>
      <c r="S8" s="6"/>
      <c r="T8" s="6"/>
      <c r="U8" s="6"/>
      <c r="V8" s="6"/>
      <c r="W8" s="44"/>
      <c r="X8" s="91"/>
      <c r="Y8" s="91"/>
      <c r="Z8" s="51"/>
    </row>
    <row r="9" spans="1:26" ht="21" customHeight="1" thickTop="1">
      <c r="A9" s="2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O9" s="6"/>
      <c r="P9" s="6"/>
      <c r="Q9" s="99"/>
      <c r="R9" s="48" t="s">
        <v>351</v>
      </c>
      <c r="S9" s="6"/>
      <c r="T9" s="6"/>
      <c r="U9" s="6"/>
      <c r="V9" s="6"/>
      <c r="W9" s="44"/>
      <c r="X9" s="91"/>
      <c r="Y9" s="91"/>
      <c r="Z9" s="51"/>
    </row>
    <row r="10" spans="1:26" ht="21" customHeight="1">
      <c r="A10" s="26"/>
      <c r="B10" s="70" t="s">
        <v>307</v>
      </c>
      <c r="C10" s="70"/>
      <c r="D10" s="70"/>
      <c r="E10" s="70"/>
      <c r="F10" s="70"/>
      <c r="G10" s="70"/>
      <c r="H10" s="6"/>
      <c r="I10" s="6"/>
      <c r="J10" s="6"/>
      <c r="L10" s="6"/>
      <c r="M10" s="6"/>
      <c r="O10" s="6"/>
      <c r="P10" s="6"/>
      <c r="Q10" s="43"/>
      <c r="R10" s="6"/>
      <c r="S10" s="6"/>
      <c r="T10" s="6"/>
      <c r="U10" s="6"/>
      <c r="V10" s="6"/>
      <c r="W10" s="44"/>
      <c r="X10" s="91"/>
      <c r="Y10" s="91"/>
      <c r="Z10" s="51"/>
    </row>
    <row r="11" spans="1:26" ht="21" customHeight="1">
      <c r="A11" s="26"/>
      <c r="B11" s="137" t="s">
        <v>268</v>
      </c>
      <c r="C11" s="137"/>
      <c r="D11" s="137"/>
      <c r="E11" s="137"/>
      <c r="F11" s="137"/>
      <c r="G11" s="137"/>
      <c r="H11" s="138" t="s">
        <v>236</v>
      </c>
      <c r="I11" s="138"/>
      <c r="J11" s="10" t="s">
        <v>163</v>
      </c>
      <c r="K11" s="154">
        <f>ROUND(K5*K8/10000,2)</f>
        <v>0</v>
      </c>
      <c r="L11" s="155"/>
      <c r="M11" s="155"/>
      <c r="N11" s="156"/>
      <c r="O11" s="11" t="s">
        <v>178</v>
      </c>
      <c r="P11" s="6"/>
      <c r="Q11" s="72"/>
      <c r="R11" s="42"/>
      <c r="S11" s="42"/>
      <c r="T11" s="42"/>
      <c r="U11" s="42"/>
      <c r="V11" s="6"/>
      <c r="W11" s="6"/>
      <c r="X11" s="86"/>
      <c r="Y11" s="86"/>
      <c r="Z11" s="27"/>
    </row>
    <row r="12" spans="1:26" ht="21" customHeight="1">
      <c r="A12" s="26"/>
      <c r="B12" s="6"/>
      <c r="C12" s="6"/>
      <c r="D12" s="6"/>
      <c r="E12" s="6"/>
      <c r="F12" s="6"/>
      <c r="G12" s="6"/>
      <c r="H12" s="6"/>
      <c r="I12" s="6"/>
      <c r="P12" s="6"/>
      <c r="Q12" s="43"/>
      <c r="R12" s="6"/>
      <c r="S12" s="6"/>
      <c r="T12" s="6"/>
      <c r="U12" s="6"/>
      <c r="V12" s="6"/>
      <c r="W12" s="44"/>
      <c r="X12" s="91"/>
      <c r="Y12" s="91"/>
      <c r="Z12" s="51"/>
    </row>
    <row r="13" spans="1:26" ht="21" customHeight="1">
      <c r="A13" s="26"/>
      <c r="P13" s="6"/>
      <c r="Q13" s="43"/>
      <c r="R13" s="6"/>
      <c r="S13" s="6"/>
      <c r="T13" s="6"/>
      <c r="U13" s="6"/>
      <c r="V13" s="6"/>
      <c r="W13" s="44"/>
      <c r="X13" s="91"/>
      <c r="Y13" s="91"/>
      <c r="Z13" s="51"/>
    </row>
    <row r="14" spans="1:26" ht="21" customHeight="1">
      <c r="A14" s="26"/>
      <c r="B14" s="70" t="s">
        <v>299</v>
      </c>
      <c r="C14" s="70"/>
      <c r="D14" s="70"/>
      <c r="E14" s="70"/>
      <c r="F14" s="70"/>
      <c r="G14" s="70"/>
      <c r="H14" s="6"/>
      <c r="I14" s="6"/>
      <c r="J14" s="6"/>
      <c r="L14" s="6"/>
      <c r="M14" s="6"/>
      <c r="O14" s="6"/>
      <c r="P14" s="6"/>
      <c r="Q14" s="43"/>
      <c r="R14" s="6"/>
      <c r="S14" s="6"/>
      <c r="T14" s="6"/>
      <c r="U14" s="6"/>
      <c r="V14" s="6"/>
      <c r="W14" s="44"/>
      <c r="X14" s="91"/>
      <c r="Y14" s="91"/>
      <c r="Z14" s="51"/>
    </row>
    <row r="15" spans="1:26" ht="21" customHeight="1">
      <c r="A15" s="26"/>
      <c r="B15" s="137" t="s">
        <v>129</v>
      </c>
      <c r="C15" s="137"/>
      <c r="D15" s="137"/>
      <c r="E15" s="137"/>
      <c r="F15" s="137"/>
      <c r="G15" s="137"/>
      <c r="H15" s="138" t="s">
        <v>237</v>
      </c>
      <c r="I15" s="138"/>
      <c r="J15" s="10" t="s">
        <v>164</v>
      </c>
      <c r="K15" s="154">
        <f>T19+T22+T25+T28+T31+T34+T36</f>
        <v>0</v>
      </c>
      <c r="L15" s="170"/>
      <c r="M15" s="170"/>
      <c r="N15" s="171"/>
      <c r="O15" s="11" t="s">
        <v>179</v>
      </c>
      <c r="Q15" s="6"/>
      <c r="R15" s="6"/>
      <c r="S15" s="6"/>
      <c r="T15" s="6"/>
      <c r="U15" s="6"/>
      <c r="V15" s="6"/>
      <c r="W15" s="6"/>
      <c r="X15" s="6"/>
      <c r="Y15" s="6"/>
      <c r="Z15" s="27"/>
    </row>
    <row r="16" spans="1:26" ht="21" customHeight="1">
      <c r="A16" s="26"/>
      <c r="C16" s="6" t="s">
        <v>308</v>
      </c>
      <c r="U16" s="11"/>
      <c r="V16" s="11"/>
      <c r="W16" s="11"/>
      <c r="X16" s="11"/>
      <c r="Y16" s="11"/>
      <c r="Z16" s="27"/>
    </row>
    <row r="17" spans="1:26" ht="21" customHeight="1">
      <c r="A17" s="26"/>
      <c r="B17" s="6"/>
      <c r="C17" s="64" t="s">
        <v>300</v>
      </c>
      <c r="D17" s="71" t="s">
        <v>124</v>
      </c>
      <c r="E17" s="6"/>
      <c r="F17" s="6"/>
      <c r="G17" s="6"/>
      <c r="H17" s="6"/>
      <c r="I17" s="6"/>
      <c r="X17" s="6"/>
      <c r="Y17" s="6"/>
      <c r="Z17" s="27"/>
    </row>
    <row r="18" spans="1:26" ht="21" customHeight="1" thickBot="1">
      <c r="A18" s="26"/>
      <c r="B18" s="6"/>
      <c r="C18" s="5"/>
      <c r="D18" s="6"/>
      <c r="E18" s="123" t="s">
        <v>132</v>
      </c>
      <c r="F18" s="123"/>
      <c r="G18" s="123"/>
      <c r="H18" s="5" t="s">
        <v>131</v>
      </c>
      <c r="I18" s="5" t="s">
        <v>121</v>
      </c>
      <c r="J18" s="113">
        <f>'舗装'!I40</f>
        <v>0</v>
      </c>
      <c r="K18" s="113"/>
      <c r="L18" s="5" t="s">
        <v>119</v>
      </c>
      <c r="M18" s="5">
        <v>2</v>
      </c>
      <c r="N18" s="5" t="s">
        <v>122</v>
      </c>
      <c r="O18" s="113">
        <f>'舗装'!I46</f>
        <v>0</v>
      </c>
      <c r="P18" s="113"/>
      <c r="Q18" s="113"/>
      <c r="R18" s="5" t="s">
        <v>123</v>
      </c>
      <c r="S18" s="5" t="s">
        <v>11</v>
      </c>
      <c r="T18" s="113">
        <f>ROUND(J18*M18+O18,3)</f>
        <v>0</v>
      </c>
      <c r="U18" s="113"/>
      <c r="V18" s="113"/>
      <c r="W18" s="6" t="s">
        <v>120</v>
      </c>
      <c r="X18" s="4"/>
      <c r="Y18" s="6"/>
      <c r="Z18" s="27"/>
    </row>
    <row r="19" spans="1:28" ht="21" customHeight="1" thickBot="1" thickTop="1">
      <c r="A19" s="26"/>
      <c r="B19" s="6"/>
      <c r="C19" s="5"/>
      <c r="D19" s="6"/>
      <c r="E19" s="115" t="s">
        <v>133</v>
      </c>
      <c r="F19" s="115"/>
      <c r="G19" s="115"/>
      <c r="H19" s="5" t="s">
        <v>11</v>
      </c>
      <c r="I19" s="157"/>
      <c r="J19" s="158"/>
      <c r="K19" s="159"/>
      <c r="L19" s="6" t="s">
        <v>25</v>
      </c>
      <c r="M19" s="5" t="s">
        <v>119</v>
      </c>
      <c r="N19" s="113">
        <f>T18</f>
        <v>0</v>
      </c>
      <c r="O19" s="113"/>
      <c r="P19" s="113"/>
      <c r="Q19" s="6" t="s">
        <v>120</v>
      </c>
      <c r="R19" s="5"/>
      <c r="S19" s="5" t="s">
        <v>11</v>
      </c>
      <c r="T19" s="112">
        <f>ROUND(I19*N19,2)</f>
        <v>0</v>
      </c>
      <c r="U19" s="112"/>
      <c r="V19" s="112"/>
      <c r="W19" s="7" t="s">
        <v>118</v>
      </c>
      <c r="X19" s="5"/>
      <c r="Y19" s="4"/>
      <c r="Z19" s="52"/>
      <c r="AA19" s="6"/>
      <c r="AB19" s="110">
        <f>ROUNDDOWN(I19*N19,2)</f>
        <v>0</v>
      </c>
    </row>
    <row r="20" spans="1:28" ht="21" customHeight="1" thickTop="1">
      <c r="A20" s="26"/>
      <c r="B20" s="6"/>
      <c r="C20" s="64" t="s">
        <v>301</v>
      </c>
      <c r="D20" s="71" t="s">
        <v>125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7"/>
      <c r="AB20" s="110">
        <f>I19*N19</f>
        <v>0</v>
      </c>
    </row>
    <row r="21" spans="1:26" ht="21" customHeight="1" thickBot="1">
      <c r="A21" s="26"/>
      <c r="B21" s="6"/>
      <c r="C21" s="5"/>
      <c r="D21" s="6"/>
      <c r="E21" s="123" t="s">
        <v>132</v>
      </c>
      <c r="F21" s="123"/>
      <c r="G21" s="123"/>
      <c r="H21" s="5" t="s">
        <v>131</v>
      </c>
      <c r="I21" s="5" t="s">
        <v>121</v>
      </c>
      <c r="J21" s="113">
        <f>'桝(丸)'!J39</f>
        <v>0</v>
      </c>
      <c r="K21" s="113"/>
      <c r="L21" s="5" t="s">
        <v>119</v>
      </c>
      <c r="M21" s="5">
        <v>2</v>
      </c>
      <c r="N21" s="5" t="s">
        <v>122</v>
      </c>
      <c r="O21" s="113">
        <f>'桝(丸)'!J51</f>
        <v>0</v>
      </c>
      <c r="P21" s="113"/>
      <c r="Q21" s="113"/>
      <c r="R21" s="5" t="s">
        <v>123</v>
      </c>
      <c r="S21" s="5" t="s">
        <v>11</v>
      </c>
      <c r="T21" s="113">
        <f>ROUND(J21*M21+O21,3)</f>
        <v>0</v>
      </c>
      <c r="U21" s="113"/>
      <c r="V21" s="113"/>
      <c r="W21" s="6" t="s">
        <v>134</v>
      </c>
      <c r="X21" s="4"/>
      <c r="Y21" s="6"/>
      <c r="Z21" s="27"/>
    </row>
    <row r="22" spans="1:27" ht="21" customHeight="1" thickBot="1" thickTop="1">
      <c r="A22" s="26"/>
      <c r="B22" s="6"/>
      <c r="C22" s="5"/>
      <c r="D22" s="6"/>
      <c r="E22" s="115" t="s">
        <v>133</v>
      </c>
      <c r="F22" s="115"/>
      <c r="G22" s="115"/>
      <c r="H22" s="5" t="s">
        <v>11</v>
      </c>
      <c r="I22" s="167"/>
      <c r="J22" s="168"/>
      <c r="K22" s="169"/>
      <c r="L22" s="6" t="s">
        <v>116</v>
      </c>
      <c r="M22" s="5" t="s">
        <v>119</v>
      </c>
      <c r="N22" s="113">
        <f>T21</f>
        <v>0</v>
      </c>
      <c r="O22" s="113"/>
      <c r="P22" s="113"/>
      <c r="Q22" s="6" t="s">
        <v>134</v>
      </c>
      <c r="R22" s="5"/>
      <c r="S22" s="5" t="s">
        <v>11</v>
      </c>
      <c r="T22" s="112">
        <f>ROUND(I22*N22,2)</f>
        <v>0</v>
      </c>
      <c r="U22" s="112"/>
      <c r="V22" s="112"/>
      <c r="W22" s="7" t="s">
        <v>118</v>
      </c>
      <c r="X22" s="5"/>
      <c r="Y22" s="4"/>
      <c r="Z22" s="52"/>
      <c r="AA22" s="6"/>
    </row>
    <row r="23" spans="1:26" ht="21" customHeight="1" thickTop="1">
      <c r="A23" s="26"/>
      <c r="B23" s="6"/>
      <c r="C23" s="64" t="s">
        <v>302</v>
      </c>
      <c r="D23" s="71" t="s">
        <v>126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27"/>
    </row>
    <row r="24" spans="1:26" ht="21" customHeight="1" thickBot="1">
      <c r="A24" s="26"/>
      <c r="B24" s="6"/>
      <c r="C24" s="5"/>
      <c r="D24" s="6"/>
      <c r="E24" s="123" t="s">
        <v>132</v>
      </c>
      <c r="F24" s="123"/>
      <c r="G24" s="123"/>
      <c r="H24" s="5" t="s">
        <v>131</v>
      </c>
      <c r="I24" s="5" t="s">
        <v>121</v>
      </c>
      <c r="J24" s="113">
        <f>'桝(角)'!J39</f>
        <v>0</v>
      </c>
      <c r="K24" s="113"/>
      <c r="L24" s="5" t="s">
        <v>119</v>
      </c>
      <c r="M24" s="5">
        <v>2</v>
      </c>
      <c r="N24" s="5" t="s">
        <v>122</v>
      </c>
      <c r="O24" s="113">
        <f>'桝(角)'!J51</f>
        <v>0</v>
      </c>
      <c r="P24" s="113"/>
      <c r="Q24" s="113"/>
      <c r="R24" s="5" t="s">
        <v>123</v>
      </c>
      <c r="S24" s="5" t="s">
        <v>11</v>
      </c>
      <c r="T24" s="113">
        <f>ROUND(J24*M24+O24,3)</f>
        <v>0</v>
      </c>
      <c r="U24" s="113"/>
      <c r="V24" s="113"/>
      <c r="W24" s="6" t="s">
        <v>134</v>
      </c>
      <c r="X24" s="4"/>
      <c r="Y24" s="6"/>
      <c r="Z24" s="27"/>
    </row>
    <row r="25" spans="1:27" ht="21" customHeight="1" thickBot="1" thickTop="1">
      <c r="A25" s="26"/>
      <c r="B25" s="6"/>
      <c r="C25" s="5"/>
      <c r="D25" s="6"/>
      <c r="E25" s="115" t="s">
        <v>133</v>
      </c>
      <c r="F25" s="115"/>
      <c r="G25" s="115"/>
      <c r="H25" s="5" t="s">
        <v>11</v>
      </c>
      <c r="I25" s="167"/>
      <c r="J25" s="168"/>
      <c r="K25" s="169"/>
      <c r="L25" s="6" t="s">
        <v>116</v>
      </c>
      <c r="M25" s="5" t="s">
        <v>119</v>
      </c>
      <c r="N25" s="113">
        <f>T24</f>
        <v>0</v>
      </c>
      <c r="O25" s="113"/>
      <c r="P25" s="113"/>
      <c r="Q25" s="6" t="s">
        <v>134</v>
      </c>
      <c r="R25" s="5"/>
      <c r="S25" s="5" t="s">
        <v>11</v>
      </c>
      <c r="T25" s="112">
        <f>ROUND(I25*N25,2)</f>
        <v>0</v>
      </c>
      <c r="U25" s="112"/>
      <c r="V25" s="112"/>
      <c r="W25" s="7" t="s">
        <v>118</v>
      </c>
      <c r="X25" s="5"/>
      <c r="Y25" s="4"/>
      <c r="Z25" s="52"/>
      <c r="AA25" s="6"/>
    </row>
    <row r="26" spans="1:26" ht="21" customHeight="1" thickTop="1">
      <c r="A26" s="26"/>
      <c r="B26" s="6"/>
      <c r="C26" s="64" t="s">
        <v>303</v>
      </c>
      <c r="D26" s="71" t="s">
        <v>284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27"/>
    </row>
    <row r="27" spans="1:26" ht="21" customHeight="1" thickBot="1">
      <c r="A27" s="26"/>
      <c r="B27" s="6"/>
      <c r="C27" s="5"/>
      <c r="D27" s="6"/>
      <c r="E27" s="123" t="s">
        <v>132</v>
      </c>
      <c r="F27" s="123"/>
      <c r="G27" s="123"/>
      <c r="H27" s="5" t="s">
        <v>131</v>
      </c>
      <c r="I27" s="5" t="s">
        <v>121</v>
      </c>
      <c r="J27" s="113">
        <f>トレンチ!J37</f>
        <v>0</v>
      </c>
      <c r="K27" s="113"/>
      <c r="L27" s="5" t="s">
        <v>119</v>
      </c>
      <c r="M27" s="5">
        <v>2</v>
      </c>
      <c r="N27" s="5" t="s">
        <v>122</v>
      </c>
      <c r="O27" s="113">
        <f>トレンチ!J49</f>
        <v>0</v>
      </c>
      <c r="P27" s="113"/>
      <c r="Q27" s="113"/>
      <c r="R27" s="5" t="s">
        <v>123</v>
      </c>
      <c r="S27" s="5" t="s">
        <v>11</v>
      </c>
      <c r="T27" s="113">
        <f>ROUND(J27*M27+O27,3)</f>
        <v>0</v>
      </c>
      <c r="U27" s="113"/>
      <c r="V27" s="113"/>
      <c r="W27" s="6" t="s">
        <v>99</v>
      </c>
      <c r="X27" s="4"/>
      <c r="Y27" s="6"/>
      <c r="Z27" s="27"/>
    </row>
    <row r="28" spans="1:27" ht="21" customHeight="1" thickBot="1" thickTop="1">
      <c r="A28" s="26"/>
      <c r="B28" s="6"/>
      <c r="C28" s="5"/>
      <c r="D28" s="6"/>
      <c r="E28" s="115" t="s">
        <v>133</v>
      </c>
      <c r="F28" s="115"/>
      <c r="G28" s="115"/>
      <c r="H28" s="5" t="s">
        <v>11</v>
      </c>
      <c r="I28" s="151"/>
      <c r="J28" s="152"/>
      <c r="K28" s="153"/>
      <c r="L28" s="6" t="s">
        <v>117</v>
      </c>
      <c r="M28" s="5" t="s">
        <v>119</v>
      </c>
      <c r="N28" s="113">
        <f>T27</f>
        <v>0</v>
      </c>
      <c r="O28" s="113"/>
      <c r="P28" s="113"/>
      <c r="Q28" s="6" t="s">
        <v>99</v>
      </c>
      <c r="R28" s="5"/>
      <c r="S28" s="5" t="s">
        <v>11</v>
      </c>
      <c r="T28" s="112">
        <f>ROUND(I28*N28,2)</f>
        <v>0</v>
      </c>
      <c r="U28" s="112"/>
      <c r="V28" s="112"/>
      <c r="W28" s="7" t="s">
        <v>118</v>
      </c>
      <c r="X28" s="5"/>
      <c r="Y28" s="4"/>
      <c r="Z28" s="52"/>
      <c r="AA28" s="6"/>
    </row>
    <row r="29" spans="1:28" ht="21" customHeight="1" thickBot="1" thickTop="1">
      <c r="A29" s="26"/>
      <c r="B29" s="6"/>
      <c r="C29" s="64" t="s">
        <v>304</v>
      </c>
      <c r="D29" s="71" t="s">
        <v>140</v>
      </c>
      <c r="E29" s="6"/>
      <c r="F29" s="6"/>
      <c r="G29" s="6"/>
      <c r="H29" s="167"/>
      <c r="I29" s="172"/>
      <c r="J29" s="111" t="s">
        <v>380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27"/>
      <c r="AB29" s="1" t="s">
        <v>378</v>
      </c>
    </row>
    <row r="30" spans="1:28" ht="21" customHeight="1" thickBot="1" thickTop="1">
      <c r="A30" s="26"/>
      <c r="B30" s="6"/>
      <c r="C30" s="5"/>
      <c r="D30" s="6"/>
      <c r="E30" s="123" t="s">
        <v>132</v>
      </c>
      <c r="F30" s="123"/>
      <c r="G30" s="123"/>
      <c r="H30" s="5" t="s">
        <v>131</v>
      </c>
      <c r="I30" s="5" t="s">
        <v>121</v>
      </c>
      <c r="J30" s="113">
        <f>IF(H29=AB29,'貯留浸透施設'!J39,IF(H29=AB30,'貯留浸透施設 ※底面'!J40,0))</f>
        <v>0</v>
      </c>
      <c r="K30" s="113"/>
      <c r="L30" s="5" t="s">
        <v>119</v>
      </c>
      <c r="M30" s="5">
        <v>2</v>
      </c>
      <c r="N30" s="5" t="s">
        <v>122</v>
      </c>
      <c r="O30" s="113">
        <f>IF(H29=AB29,'貯留浸透施設'!J51,IF(H29=AB30,'貯留浸透施設 ※底面'!J51,0))</f>
        <v>0</v>
      </c>
      <c r="P30" s="113"/>
      <c r="Q30" s="113"/>
      <c r="R30" s="5" t="s">
        <v>123</v>
      </c>
      <c r="S30" s="5" t="s">
        <v>11</v>
      </c>
      <c r="T30" s="113">
        <f>ROUND(J30*M30+O30,3)</f>
        <v>0</v>
      </c>
      <c r="U30" s="113"/>
      <c r="V30" s="113"/>
      <c r="W30" s="6" t="s">
        <v>153</v>
      </c>
      <c r="X30" s="4"/>
      <c r="Y30" s="6"/>
      <c r="Z30" s="27"/>
      <c r="AB30" s="1" t="s">
        <v>379</v>
      </c>
    </row>
    <row r="31" spans="1:26" ht="21" customHeight="1" thickBot="1" thickTop="1">
      <c r="A31" s="26"/>
      <c r="B31" s="6"/>
      <c r="C31" s="6"/>
      <c r="D31" s="6"/>
      <c r="E31" s="115" t="s">
        <v>133</v>
      </c>
      <c r="F31" s="115"/>
      <c r="G31" s="115"/>
      <c r="H31" s="5" t="s">
        <v>11</v>
      </c>
      <c r="I31" s="167"/>
      <c r="J31" s="172"/>
      <c r="K31" s="70" t="s">
        <v>280</v>
      </c>
      <c r="L31" s="90"/>
      <c r="M31" s="5" t="s">
        <v>119</v>
      </c>
      <c r="N31" s="113">
        <f>T30</f>
        <v>0</v>
      </c>
      <c r="O31" s="113"/>
      <c r="P31" s="113"/>
      <c r="Q31" s="6" t="s">
        <v>296</v>
      </c>
      <c r="R31" s="5"/>
      <c r="T31" s="173">
        <f>ROUND(I31*N31,2)</f>
        <v>0</v>
      </c>
      <c r="U31" s="170"/>
      <c r="V31" s="171"/>
      <c r="W31" s="7" t="s">
        <v>118</v>
      </c>
      <c r="Y31" s="4"/>
      <c r="Z31" s="52"/>
    </row>
    <row r="32" spans="1:26" ht="21" customHeight="1" thickTop="1">
      <c r="A32" s="26"/>
      <c r="B32" s="6"/>
      <c r="C32" s="64" t="s">
        <v>305</v>
      </c>
      <c r="D32" s="71" t="s">
        <v>130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27"/>
    </row>
    <row r="33" spans="1:26" ht="21" customHeight="1" thickBot="1">
      <c r="A33" s="26"/>
      <c r="B33" s="6"/>
      <c r="C33" s="5"/>
      <c r="D33" s="6"/>
      <c r="E33" s="123" t="s">
        <v>132</v>
      </c>
      <c r="F33" s="123"/>
      <c r="G33" s="123"/>
      <c r="H33" s="5" t="s">
        <v>131</v>
      </c>
      <c r="I33" s="5" t="s">
        <v>121</v>
      </c>
      <c r="J33" s="166"/>
      <c r="K33" s="166"/>
      <c r="L33" s="5" t="s">
        <v>119</v>
      </c>
      <c r="M33" s="5">
        <v>2</v>
      </c>
      <c r="N33" s="5" t="s">
        <v>122</v>
      </c>
      <c r="O33" s="166"/>
      <c r="P33" s="166"/>
      <c r="Q33" s="166"/>
      <c r="R33" s="5" t="s">
        <v>123</v>
      </c>
      <c r="S33" s="5" t="s">
        <v>11</v>
      </c>
      <c r="T33" s="113">
        <f>ROUND(J33*M33+O33,3)</f>
        <v>0</v>
      </c>
      <c r="U33" s="113"/>
      <c r="V33" s="113"/>
      <c r="W33" s="6" t="s">
        <v>135</v>
      </c>
      <c r="X33" s="4"/>
      <c r="Y33" s="6"/>
      <c r="Z33" s="27"/>
    </row>
    <row r="34" spans="1:26" ht="21" customHeight="1" thickBot="1" thickTop="1">
      <c r="A34" s="26"/>
      <c r="B34" s="6"/>
      <c r="C34" s="6"/>
      <c r="D34" s="6"/>
      <c r="E34" s="115" t="s">
        <v>133</v>
      </c>
      <c r="F34" s="115"/>
      <c r="G34" s="115"/>
      <c r="H34" s="5" t="s">
        <v>11</v>
      </c>
      <c r="I34" s="167"/>
      <c r="J34" s="168"/>
      <c r="K34" s="169"/>
      <c r="L34" s="6"/>
      <c r="M34" s="5" t="s">
        <v>119</v>
      </c>
      <c r="N34" s="113">
        <f>T33</f>
        <v>0</v>
      </c>
      <c r="O34" s="113"/>
      <c r="P34" s="113"/>
      <c r="Q34" s="9"/>
      <c r="R34" s="5"/>
      <c r="S34" s="5" t="s">
        <v>11</v>
      </c>
      <c r="T34" s="112">
        <f>ROUND(I34*N34,2)</f>
        <v>0</v>
      </c>
      <c r="U34" s="112"/>
      <c r="V34" s="112"/>
      <c r="W34" s="7" t="s">
        <v>118</v>
      </c>
      <c r="X34" s="5"/>
      <c r="Y34" s="4"/>
      <c r="Z34" s="52"/>
    </row>
    <row r="35" spans="1:26" ht="21" customHeight="1" thickTop="1">
      <c r="A35" s="26"/>
      <c r="B35" s="6"/>
      <c r="C35" s="64" t="s">
        <v>306</v>
      </c>
      <c r="D35" s="71" t="s">
        <v>266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27"/>
    </row>
    <row r="36" spans="1:26" ht="21" customHeight="1">
      <c r="A36" s="26"/>
      <c r="B36" s="6"/>
      <c r="C36" s="6"/>
      <c r="D36" s="6"/>
      <c r="E36" s="115" t="s">
        <v>267</v>
      </c>
      <c r="F36" s="115"/>
      <c r="G36" s="115"/>
      <c r="H36" s="5" t="s">
        <v>11</v>
      </c>
      <c r="I36" s="6"/>
      <c r="J36" s="6"/>
      <c r="K36" s="6"/>
      <c r="L36" s="6"/>
      <c r="M36" s="5"/>
      <c r="N36" s="119"/>
      <c r="O36" s="119"/>
      <c r="P36" s="119"/>
      <c r="Q36" s="9"/>
      <c r="R36" s="5"/>
      <c r="S36" s="5" t="s">
        <v>11</v>
      </c>
      <c r="T36" s="112">
        <f>'表面貯留'!J11</f>
        <v>0</v>
      </c>
      <c r="U36" s="112"/>
      <c r="V36" s="112"/>
      <c r="W36" s="7" t="s">
        <v>118</v>
      </c>
      <c r="X36" s="5"/>
      <c r="Y36" s="4"/>
      <c r="Z36" s="52"/>
    </row>
    <row r="37" spans="1:26" ht="21" customHeight="1">
      <c r="A37" s="26"/>
      <c r="P37" s="6"/>
      <c r="Q37" s="6"/>
      <c r="R37" s="6"/>
      <c r="S37" s="6"/>
      <c r="T37" s="12"/>
      <c r="U37" s="5"/>
      <c r="V37" s="4"/>
      <c r="W37" s="4"/>
      <c r="X37" s="6"/>
      <c r="Y37" s="6"/>
      <c r="Z37" s="27"/>
    </row>
    <row r="38" spans="1:26" ht="21" customHeight="1">
      <c r="A38" s="26"/>
      <c r="C38" s="73" t="s">
        <v>184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W38" s="4"/>
      <c r="X38" s="6"/>
      <c r="Y38" s="6"/>
      <c r="Z38" s="27"/>
    </row>
    <row r="39" spans="1:26" ht="21" customHeight="1">
      <c r="A39" s="26"/>
      <c r="B39" s="6"/>
      <c r="C39" s="74"/>
      <c r="D39" s="120" t="s">
        <v>268</v>
      </c>
      <c r="E39" s="120"/>
      <c r="F39" s="120"/>
      <c r="G39" s="120"/>
      <c r="H39" s="120"/>
      <c r="I39" s="75" t="s">
        <v>278</v>
      </c>
      <c r="J39" s="82"/>
      <c r="K39" s="174">
        <f>IF(E40=0,0,IF(E40&lt;=O40,"≦","NG"))</f>
        <v>0</v>
      </c>
      <c r="L39" s="174"/>
      <c r="M39" s="84"/>
      <c r="N39" s="120" t="s">
        <v>129</v>
      </c>
      <c r="O39" s="120"/>
      <c r="P39" s="120"/>
      <c r="Q39" s="120"/>
      <c r="R39" s="120"/>
      <c r="S39" s="75" t="s">
        <v>279</v>
      </c>
      <c r="T39" s="80"/>
      <c r="U39" s="64" t="s">
        <v>180</v>
      </c>
      <c r="V39" s="63" t="s">
        <v>291</v>
      </c>
      <c r="W39" s="6"/>
      <c r="X39" s="53"/>
      <c r="Y39" s="6"/>
      <c r="Z39" s="27"/>
    </row>
    <row r="40" spans="1:26" ht="21" customHeight="1">
      <c r="A40" s="26"/>
      <c r="B40" s="6"/>
      <c r="C40" s="76"/>
      <c r="D40" s="77"/>
      <c r="E40" s="121">
        <f>K11</f>
        <v>0</v>
      </c>
      <c r="F40" s="121"/>
      <c r="G40" s="121"/>
      <c r="H40" s="78" t="s">
        <v>179</v>
      </c>
      <c r="I40" s="77"/>
      <c r="J40" s="83"/>
      <c r="K40" s="175"/>
      <c r="L40" s="175"/>
      <c r="M40" s="85"/>
      <c r="N40" s="78"/>
      <c r="O40" s="121">
        <f>K15</f>
        <v>0</v>
      </c>
      <c r="P40" s="121"/>
      <c r="Q40" s="121"/>
      <c r="R40" s="78" t="s">
        <v>179</v>
      </c>
      <c r="S40" s="77"/>
      <c r="T40" s="81"/>
      <c r="U40" s="6"/>
      <c r="V40" s="65" t="str">
        <f>IF(E40=0,"？",IF(K15&gt;=K11,"OKです。","足りません。"))</f>
        <v>？</v>
      </c>
      <c r="W40" s="6"/>
      <c r="X40" s="6"/>
      <c r="Y40" s="6"/>
      <c r="Z40" s="27"/>
    </row>
    <row r="41" spans="1:26" ht="21" customHeight="1">
      <c r="A41" s="16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61"/>
      <c r="U41" s="21"/>
      <c r="V41" s="62"/>
      <c r="W41" s="62"/>
      <c r="X41" s="14"/>
      <c r="Y41" s="14"/>
      <c r="Z41" s="15"/>
    </row>
    <row r="44" spans="1:26" ht="27.75">
      <c r="A44" s="145" t="s">
        <v>137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7"/>
    </row>
    <row r="45" spans="1:26" ht="21" customHeight="1" thickBot="1">
      <c r="A45" s="2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27"/>
    </row>
    <row r="46" spans="1:26" ht="21" customHeight="1" thickBot="1" thickTop="1">
      <c r="A46" s="2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58"/>
      <c r="Q46" s="59"/>
      <c r="R46" s="6" t="s">
        <v>287</v>
      </c>
      <c r="S46" s="6"/>
      <c r="T46" s="6"/>
      <c r="U46" s="6"/>
      <c r="V46" s="6"/>
      <c r="W46" s="6"/>
      <c r="X46" s="6"/>
      <c r="Y46" s="6"/>
      <c r="Z46" s="27"/>
    </row>
    <row r="47" spans="1:26" ht="21" customHeight="1" thickBot="1" thickTop="1">
      <c r="A47" s="2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43"/>
      <c r="R47" s="6"/>
      <c r="S47" s="6"/>
      <c r="T47" s="6"/>
      <c r="U47" s="6"/>
      <c r="V47" s="6"/>
      <c r="W47" s="44"/>
      <c r="X47" s="91"/>
      <c r="Y47" s="91"/>
      <c r="Z47" s="51"/>
    </row>
    <row r="48" spans="1:26" ht="21" customHeight="1" thickBot="1" thickTop="1">
      <c r="A48" s="26"/>
      <c r="B48" s="137" t="s">
        <v>160</v>
      </c>
      <c r="C48" s="137"/>
      <c r="D48" s="137"/>
      <c r="E48" s="137"/>
      <c r="F48" s="137"/>
      <c r="G48" s="137"/>
      <c r="H48" s="138" t="s">
        <v>173</v>
      </c>
      <c r="I48" s="138"/>
      <c r="J48" s="10" t="s">
        <v>174</v>
      </c>
      <c r="K48" s="148">
        <v>2000</v>
      </c>
      <c r="L48" s="149"/>
      <c r="M48" s="149"/>
      <c r="N48" s="150"/>
      <c r="O48" s="11" t="s">
        <v>175</v>
      </c>
      <c r="T48" s="28"/>
      <c r="Z48" s="27"/>
    </row>
    <row r="49" spans="1:26" ht="21" customHeight="1" thickTop="1">
      <c r="A49" s="2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41"/>
      <c r="Q49" s="42"/>
      <c r="R49" s="102"/>
      <c r="S49" s="103"/>
      <c r="T49" s="104"/>
      <c r="U49" s="102"/>
      <c r="V49" s="6"/>
      <c r="W49" s="6"/>
      <c r="X49" s="6"/>
      <c r="Y49" s="6"/>
      <c r="Z49" s="27"/>
    </row>
    <row r="50" spans="1:26" ht="21" customHeight="1">
      <c r="A50" s="26"/>
      <c r="B50" s="6"/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Q50" s="72"/>
      <c r="R50" s="105"/>
      <c r="S50" s="105"/>
      <c r="T50" s="105"/>
      <c r="U50" s="105"/>
      <c r="V50" s="6"/>
      <c r="W50" s="6"/>
      <c r="X50" s="6"/>
      <c r="Y50" s="6"/>
      <c r="Z50" s="27"/>
    </row>
    <row r="51" spans="1:26" ht="21" customHeight="1">
      <c r="A51" s="26"/>
      <c r="B51" s="137" t="s">
        <v>161</v>
      </c>
      <c r="C51" s="137"/>
      <c r="D51" s="137"/>
      <c r="E51" s="137"/>
      <c r="F51" s="137"/>
      <c r="G51" s="137"/>
      <c r="H51" s="138" t="s">
        <v>33</v>
      </c>
      <c r="I51" s="138"/>
      <c r="J51" s="10" t="s">
        <v>176</v>
      </c>
      <c r="K51" s="142">
        <v>560</v>
      </c>
      <c r="L51" s="143"/>
      <c r="M51" s="143"/>
      <c r="N51" s="144"/>
      <c r="O51" s="11" t="s">
        <v>177</v>
      </c>
      <c r="P51" s="6"/>
      <c r="Q51" s="99" t="s">
        <v>352</v>
      </c>
      <c r="R51" s="48" t="s">
        <v>353</v>
      </c>
      <c r="S51" s="6"/>
      <c r="T51" s="6"/>
      <c r="U51" s="6"/>
      <c r="V51" s="6"/>
      <c r="W51" s="44"/>
      <c r="X51" s="91"/>
      <c r="Y51" s="91"/>
      <c r="Z51" s="51"/>
    </row>
    <row r="52" spans="1:26" ht="21" customHeight="1">
      <c r="A52" s="2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99"/>
      <c r="R52" s="48" t="s">
        <v>351</v>
      </c>
      <c r="S52" s="6"/>
      <c r="T52" s="6"/>
      <c r="U52" s="6"/>
      <c r="V52" s="6"/>
      <c r="W52" s="44"/>
      <c r="X52" s="91"/>
      <c r="Y52" s="91"/>
      <c r="Z52" s="51"/>
    </row>
    <row r="53" spans="1:26" ht="21" customHeight="1">
      <c r="A53" s="26"/>
      <c r="B53" s="70" t="s">
        <v>307</v>
      </c>
      <c r="C53" s="70"/>
      <c r="D53" s="70"/>
      <c r="E53" s="70"/>
      <c r="F53" s="70"/>
      <c r="G53" s="70"/>
      <c r="H53" s="6"/>
      <c r="I53" s="6"/>
      <c r="J53" s="6"/>
      <c r="K53" s="6"/>
      <c r="L53" s="6"/>
      <c r="M53" s="6"/>
      <c r="O53" s="6"/>
      <c r="P53" s="6"/>
      <c r="Q53" s="43"/>
      <c r="R53" s="6"/>
      <c r="S53" s="6"/>
      <c r="T53" s="6"/>
      <c r="U53" s="6"/>
      <c r="V53" s="6"/>
      <c r="W53" s="44"/>
      <c r="X53" s="91"/>
      <c r="Y53" s="91"/>
      <c r="Z53" s="51"/>
    </row>
    <row r="54" spans="1:26" ht="21" customHeight="1">
      <c r="A54" s="26"/>
      <c r="B54" s="137" t="s">
        <v>268</v>
      </c>
      <c r="C54" s="137"/>
      <c r="D54" s="137"/>
      <c r="E54" s="137"/>
      <c r="F54" s="137"/>
      <c r="G54" s="137"/>
      <c r="H54" s="138" t="s">
        <v>236</v>
      </c>
      <c r="I54" s="138"/>
      <c r="J54" s="10" t="s">
        <v>163</v>
      </c>
      <c r="K54" s="139">
        <f>ROUND(K48*K51/10000,2)</f>
        <v>112</v>
      </c>
      <c r="L54" s="140"/>
      <c r="M54" s="140"/>
      <c r="N54" s="141"/>
      <c r="O54" s="11" t="s">
        <v>178</v>
      </c>
      <c r="P54" s="6"/>
      <c r="Q54" s="72"/>
      <c r="R54" s="42"/>
      <c r="S54" s="42"/>
      <c r="T54" s="42"/>
      <c r="U54" s="42"/>
      <c r="V54" s="6"/>
      <c r="W54" s="6"/>
      <c r="X54" s="86"/>
      <c r="Y54" s="86"/>
      <c r="Z54" s="27"/>
    </row>
    <row r="55" spans="1:26" ht="21" customHeight="1">
      <c r="A55" s="2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43"/>
      <c r="R55" s="6"/>
      <c r="S55" s="6"/>
      <c r="T55" s="6"/>
      <c r="U55" s="6"/>
      <c r="V55" s="6"/>
      <c r="W55" s="44"/>
      <c r="X55" s="91"/>
      <c r="Y55" s="91"/>
      <c r="Z55" s="51"/>
    </row>
    <row r="56" spans="1:26" ht="21" customHeight="1">
      <c r="A56" s="26"/>
      <c r="P56" s="6"/>
      <c r="Q56" s="43"/>
      <c r="R56" s="6"/>
      <c r="S56" s="6"/>
      <c r="T56" s="6"/>
      <c r="U56" s="6"/>
      <c r="V56" s="6"/>
      <c r="W56" s="44"/>
      <c r="X56" s="91"/>
      <c r="Y56" s="91"/>
      <c r="Z56" s="51"/>
    </row>
    <row r="57" spans="1:26" ht="21" customHeight="1">
      <c r="A57" s="26"/>
      <c r="B57" s="70" t="s">
        <v>299</v>
      </c>
      <c r="C57" s="70"/>
      <c r="D57" s="70"/>
      <c r="E57" s="70"/>
      <c r="F57" s="70"/>
      <c r="G57" s="70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27"/>
    </row>
    <row r="58" spans="1:26" ht="21" customHeight="1">
      <c r="A58" s="26"/>
      <c r="B58" s="137" t="s">
        <v>129</v>
      </c>
      <c r="C58" s="137"/>
      <c r="D58" s="137"/>
      <c r="E58" s="137"/>
      <c r="F58" s="137"/>
      <c r="G58" s="137"/>
      <c r="H58" s="138" t="s">
        <v>237</v>
      </c>
      <c r="I58" s="138"/>
      <c r="J58" s="10" t="s">
        <v>164</v>
      </c>
      <c r="K58" s="139">
        <f>T61+T64+T67+T70+T73+T76+T78</f>
        <v>117.62</v>
      </c>
      <c r="L58" s="140"/>
      <c r="M58" s="140"/>
      <c r="N58" s="141"/>
      <c r="O58" s="11" t="s">
        <v>179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27"/>
    </row>
    <row r="59" spans="1:26" ht="21" customHeight="1">
      <c r="A59" s="26"/>
      <c r="B59" s="6"/>
      <c r="C59" s="64" t="s">
        <v>300</v>
      </c>
      <c r="D59" s="71" t="s">
        <v>124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27"/>
    </row>
    <row r="60" spans="1:26" ht="21" customHeight="1" thickBot="1">
      <c r="A60" s="26"/>
      <c r="B60" s="6"/>
      <c r="C60" s="5"/>
      <c r="D60" s="6"/>
      <c r="E60" s="123" t="s">
        <v>132</v>
      </c>
      <c r="F60" s="123"/>
      <c r="G60" s="123"/>
      <c r="H60" s="5" t="s">
        <v>131</v>
      </c>
      <c r="I60" s="5" t="s">
        <v>121</v>
      </c>
      <c r="J60" s="119">
        <f>IF(I61=0,0,'舗装'!I92)</f>
        <v>0.018</v>
      </c>
      <c r="K60" s="119"/>
      <c r="L60" s="5" t="s">
        <v>119</v>
      </c>
      <c r="M60" s="5">
        <v>2</v>
      </c>
      <c r="N60" s="5" t="s">
        <v>122</v>
      </c>
      <c r="O60" s="119">
        <f>IF(I61=0,0,'舗装'!I98)</f>
        <v>0.025</v>
      </c>
      <c r="P60" s="119"/>
      <c r="Q60" s="119"/>
      <c r="R60" s="5" t="s">
        <v>123</v>
      </c>
      <c r="S60" s="5" t="s">
        <v>11</v>
      </c>
      <c r="T60" s="119">
        <f>ROUND(J60*M60+O60,3)</f>
        <v>0.061</v>
      </c>
      <c r="U60" s="119"/>
      <c r="V60" s="119"/>
      <c r="W60" s="6" t="s">
        <v>120</v>
      </c>
      <c r="X60" s="4"/>
      <c r="Y60" s="6"/>
      <c r="Z60" s="27"/>
    </row>
    <row r="61" spans="1:27" ht="21" customHeight="1" thickBot="1" thickTop="1">
      <c r="A61" s="26"/>
      <c r="B61" s="6"/>
      <c r="C61" s="5"/>
      <c r="D61" s="6"/>
      <c r="E61" s="115" t="s">
        <v>133</v>
      </c>
      <c r="F61" s="115"/>
      <c r="G61" s="115"/>
      <c r="H61" s="5" t="s">
        <v>11</v>
      </c>
      <c r="I61" s="134">
        <v>500</v>
      </c>
      <c r="J61" s="135"/>
      <c r="K61" s="136"/>
      <c r="L61" s="6" t="s">
        <v>25</v>
      </c>
      <c r="M61" s="5" t="s">
        <v>119</v>
      </c>
      <c r="N61" s="119">
        <f>T60</f>
        <v>0.061</v>
      </c>
      <c r="O61" s="119"/>
      <c r="P61" s="119"/>
      <c r="Q61" s="6" t="s">
        <v>120</v>
      </c>
      <c r="R61" s="5"/>
      <c r="S61" s="5" t="s">
        <v>11</v>
      </c>
      <c r="T61" s="114">
        <f>ROUND(I61*N61,2)</f>
        <v>30.5</v>
      </c>
      <c r="U61" s="114"/>
      <c r="V61" s="114"/>
      <c r="W61" s="7" t="s">
        <v>118</v>
      </c>
      <c r="X61" s="5"/>
      <c r="Y61" s="4"/>
      <c r="Z61" s="52"/>
      <c r="AA61" s="6"/>
    </row>
    <row r="62" spans="1:26" ht="21" customHeight="1" thickTop="1">
      <c r="A62" s="26"/>
      <c r="B62" s="6"/>
      <c r="C62" s="64" t="s">
        <v>301</v>
      </c>
      <c r="D62" s="71" t="s">
        <v>125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27"/>
    </row>
    <row r="63" spans="1:26" ht="21" customHeight="1" thickBot="1">
      <c r="A63" s="26"/>
      <c r="B63" s="6"/>
      <c r="C63" s="5"/>
      <c r="D63" s="6"/>
      <c r="E63" s="123" t="s">
        <v>132</v>
      </c>
      <c r="F63" s="123"/>
      <c r="G63" s="123"/>
      <c r="H63" s="5" t="s">
        <v>131</v>
      </c>
      <c r="I63" s="5" t="s">
        <v>121</v>
      </c>
      <c r="J63" s="119">
        <f>IF(I64=0,0,'桝(丸)'!J94)</f>
        <v>0.161</v>
      </c>
      <c r="K63" s="119"/>
      <c r="L63" s="5" t="s">
        <v>119</v>
      </c>
      <c r="M63" s="5">
        <v>2</v>
      </c>
      <c r="N63" s="5" t="s">
        <v>122</v>
      </c>
      <c r="O63" s="119">
        <f>IF(I64=0,0,'桝(丸)'!J106)</f>
        <v>0.166</v>
      </c>
      <c r="P63" s="119"/>
      <c r="Q63" s="119"/>
      <c r="R63" s="5" t="s">
        <v>123</v>
      </c>
      <c r="S63" s="5" t="s">
        <v>11</v>
      </c>
      <c r="T63" s="119">
        <f>ROUND(J63*M63+O63,3)</f>
        <v>0.488</v>
      </c>
      <c r="U63" s="119"/>
      <c r="V63" s="119"/>
      <c r="W63" s="6" t="s">
        <v>134</v>
      </c>
      <c r="X63" s="4"/>
      <c r="Y63" s="6"/>
      <c r="Z63" s="27"/>
    </row>
    <row r="64" spans="1:27" ht="21" customHeight="1" thickBot="1" thickTop="1">
      <c r="A64" s="26"/>
      <c r="B64" s="6"/>
      <c r="C64" s="5"/>
      <c r="D64" s="6"/>
      <c r="E64" s="115" t="s">
        <v>133</v>
      </c>
      <c r="F64" s="115"/>
      <c r="G64" s="115"/>
      <c r="H64" s="5" t="s">
        <v>11</v>
      </c>
      <c r="I64" s="116">
        <v>10</v>
      </c>
      <c r="J64" s="117"/>
      <c r="K64" s="118"/>
      <c r="L64" s="6" t="s">
        <v>116</v>
      </c>
      <c r="M64" s="5" t="s">
        <v>119</v>
      </c>
      <c r="N64" s="119">
        <f>T63</f>
        <v>0.488</v>
      </c>
      <c r="O64" s="119"/>
      <c r="P64" s="119"/>
      <c r="Q64" s="6" t="s">
        <v>134</v>
      </c>
      <c r="R64" s="5"/>
      <c r="S64" s="5" t="s">
        <v>11</v>
      </c>
      <c r="T64" s="114">
        <f>ROUND(I64*N64,2)</f>
        <v>4.88</v>
      </c>
      <c r="U64" s="114"/>
      <c r="V64" s="114"/>
      <c r="W64" s="7" t="s">
        <v>118</v>
      </c>
      <c r="X64" s="5"/>
      <c r="Y64" s="4"/>
      <c r="Z64" s="52"/>
      <c r="AA64" s="6"/>
    </row>
    <row r="65" spans="1:26" ht="21" customHeight="1" thickTop="1">
      <c r="A65" s="26"/>
      <c r="B65" s="6"/>
      <c r="C65" s="64" t="s">
        <v>302</v>
      </c>
      <c r="D65" s="71" t="s">
        <v>126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27"/>
    </row>
    <row r="66" spans="1:26" ht="21" customHeight="1" thickBot="1">
      <c r="A66" s="26"/>
      <c r="B66" s="6"/>
      <c r="C66" s="5"/>
      <c r="D66" s="6"/>
      <c r="E66" s="123" t="s">
        <v>132</v>
      </c>
      <c r="F66" s="123"/>
      <c r="G66" s="123"/>
      <c r="H66" s="5" t="s">
        <v>131</v>
      </c>
      <c r="I66" s="5" t="s">
        <v>121</v>
      </c>
      <c r="J66" s="119">
        <f>IF(I67=0,0,'桝(角)'!J94)</f>
        <v>0.161</v>
      </c>
      <c r="K66" s="119"/>
      <c r="L66" s="5" t="s">
        <v>119</v>
      </c>
      <c r="M66" s="5">
        <v>2</v>
      </c>
      <c r="N66" s="5" t="s">
        <v>122</v>
      </c>
      <c r="O66" s="119">
        <f>IF(I67=0,0,'桝(角)'!J106)</f>
        <v>0.17</v>
      </c>
      <c r="P66" s="119"/>
      <c r="Q66" s="119"/>
      <c r="R66" s="5" t="s">
        <v>123</v>
      </c>
      <c r="S66" s="5" t="s">
        <v>11</v>
      </c>
      <c r="T66" s="119">
        <f>ROUND(J66*M66+O66,3)</f>
        <v>0.492</v>
      </c>
      <c r="U66" s="119"/>
      <c r="V66" s="119"/>
      <c r="W66" s="6" t="s">
        <v>134</v>
      </c>
      <c r="X66" s="4"/>
      <c r="Y66" s="6"/>
      <c r="Z66" s="27"/>
    </row>
    <row r="67" spans="1:27" ht="21" customHeight="1" thickBot="1" thickTop="1">
      <c r="A67" s="26"/>
      <c r="B67" s="6"/>
      <c r="C67" s="5"/>
      <c r="D67" s="6"/>
      <c r="E67" s="115" t="s">
        <v>133</v>
      </c>
      <c r="F67" s="115"/>
      <c r="G67" s="115"/>
      <c r="H67" s="5" t="s">
        <v>11</v>
      </c>
      <c r="I67" s="116">
        <v>10</v>
      </c>
      <c r="J67" s="117"/>
      <c r="K67" s="118"/>
      <c r="L67" s="6" t="s">
        <v>116</v>
      </c>
      <c r="M67" s="5" t="s">
        <v>119</v>
      </c>
      <c r="N67" s="119">
        <f>T66</f>
        <v>0.492</v>
      </c>
      <c r="O67" s="119"/>
      <c r="P67" s="119"/>
      <c r="Q67" s="6" t="s">
        <v>134</v>
      </c>
      <c r="R67" s="5"/>
      <c r="S67" s="5" t="s">
        <v>11</v>
      </c>
      <c r="T67" s="114">
        <f>ROUND(I67*N67,2)</f>
        <v>4.92</v>
      </c>
      <c r="U67" s="114"/>
      <c r="V67" s="114"/>
      <c r="W67" s="7" t="s">
        <v>118</v>
      </c>
      <c r="X67" s="5"/>
      <c r="Y67" s="4"/>
      <c r="Z67" s="52"/>
      <c r="AA67" s="6"/>
    </row>
    <row r="68" spans="1:26" ht="21" customHeight="1" thickTop="1">
      <c r="A68" s="26"/>
      <c r="B68" s="6"/>
      <c r="C68" s="64" t="s">
        <v>303</v>
      </c>
      <c r="D68" s="71" t="s">
        <v>284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27"/>
    </row>
    <row r="69" spans="1:26" ht="21" customHeight="1" thickBot="1">
      <c r="A69" s="26"/>
      <c r="B69" s="6"/>
      <c r="C69" s="5"/>
      <c r="D69" s="6"/>
      <c r="E69" s="123" t="s">
        <v>132</v>
      </c>
      <c r="F69" s="123"/>
      <c r="G69" s="123"/>
      <c r="H69" s="5" t="s">
        <v>131</v>
      </c>
      <c r="I69" s="5" t="s">
        <v>121</v>
      </c>
      <c r="J69" s="119">
        <f>IF(I70=0,0,トレンチ!J89)</f>
        <v>0.053</v>
      </c>
      <c r="K69" s="119"/>
      <c r="L69" s="5" t="s">
        <v>119</v>
      </c>
      <c r="M69" s="5">
        <v>2</v>
      </c>
      <c r="N69" s="5" t="s">
        <v>122</v>
      </c>
      <c r="O69" s="119">
        <f>IF(I70=0,0,トレンチ!J101)</f>
        <v>0.047</v>
      </c>
      <c r="P69" s="119"/>
      <c r="Q69" s="119"/>
      <c r="R69" s="5" t="s">
        <v>123</v>
      </c>
      <c r="S69" s="5" t="s">
        <v>11</v>
      </c>
      <c r="T69" s="119">
        <f>ROUND(J69*M69+O69,3)</f>
        <v>0.153</v>
      </c>
      <c r="U69" s="119"/>
      <c r="V69" s="119"/>
      <c r="W69" s="6" t="s">
        <v>99</v>
      </c>
      <c r="X69" s="4"/>
      <c r="Y69" s="6"/>
      <c r="Z69" s="27"/>
    </row>
    <row r="70" spans="1:27" ht="21" customHeight="1" thickBot="1" thickTop="1">
      <c r="A70" s="26"/>
      <c r="B70" s="6"/>
      <c r="C70" s="5"/>
      <c r="D70" s="6"/>
      <c r="E70" s="115" t="s">
        <v>133</v>
      </c>
      <c r="F70" s="115"/>
      <c r="G70" s="115"/>
      <c r="H70" s="5" t="s">
        <v>11</v>
      </c>
      <c r="I70" s="131">
        <v>50</v>
      </c>
      <c r="J70" s="132"/>
      <c r="K70" s="133"/>
      <c r="L70" s="6" t="s">
        <v>117</v>
      </c>
      <c r="M70" s="5" t="s">
        <v>119</v>
      </c>
      <c r="N70" s="119">
        <f>T69</f>
        <v>0.153</v>
      </c>
      <c r="O70" s="119"/>
      <c r="P70" s="119"/>
      <c r="Q70" s="6" t="s">
        <v>99</v>
      </c>
      <c r="R70" s="5"/>
      <c r="S70" s="5" t="s">
        <v>11</v>
      </c>
      <c r="T70" s="114">
        <f>ROUND(I70*N70,2)</f>
        <v>7.65</v>
      </c>
      <c r="U70" s="114"/>
      <c r="V70" s="114"/>
      <c r="W70" s="7" t="s">
        <v>118</v>
      </c>
      <c r="X70" s="5"/>
      <c r="Y70" s="4"/>
      <c r="Z70" s="52"/>
      <c r="AA70" s="6"/>
    </row>
    <row r="71" spans="1:26" ht="21" customHeight="1" thickBot="1" thickTop="1">
      <c r="A71" s="26"/>
      <c r="B71" s="6"/>
      <c r="C71" s="64" t="s">
        <v>304</v>
      </c>
      <c r="D71" s="71" t="s">
        <v>140</v>
      </c>
      <c r="E71" s="6"/>
      <c r="F71" s="6"/>
      <c r="G71" s="6"/>
      <c r="H71" s="167" t="s">
        <v>378</v>
      </c>
      <c r="I71" s="172"/>
      <c r="J71" s="111" t="s">
        <v>380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27"/>
    </row>
    <row r="72" spans="1:26" ht="21" customHeight="1" thickBot="1" thickTop="1">
      <c r="A72" s="26"/>
      <c r="B72" s="6"/>
      <c r="C72" s="5"/>
      <c r="D72" s="6"/>
      <c r="E72" s="123" t="s">
        <v>132</v>
      </c>
      <c r="F72" s="123"/>
      <c r="G72" s="123"/>
      <c r="H72" s="5" t="s">
        <v>131</v>
      </c>
      <c r="I72" s="5" t="s">
        <v>121</v>
      </c>
      <c r="J72" s="119">
        <f>IF(I73=0,0,'貯留浸透施設'!J93)</f>
        <v>6.64</v>
      </c>
      <c r="K72" s="119"/>
      <c r="L72" s="5" t="s">
        <v>119</v>
      </c>
      <c r="M72" s="5">
        <v>2</v>
      </c>
      <c r="N72" s="5" t="s">
        <v>122</v>
      </c>
      <c r="O72" s="119">
        <f>IF(I73=0,0,'貯留浸透施設'!J105)</f>
        <v>36.391</v>
      </c>
      <c r="P72" s="119"/>
      <c r="Q72" s="119"/>
      <c r="R72" s="5" t="s">
        <v>123</v>
      </c>
      <c r="S72" s="5" t="s">
        <v>11</v>
      </c>
      <c r="T72" s="119">
        <f>ROUND(J72*M72+O72,3)</f>
        <v>49.671</v>
      </c>
      <c r="U72" s="119"/>
      <c r="V72" s="119"/>
      <c r="W72" s="6" t="s">
        <v>153</v>
      </c>
      <c r="X72" s="4"/>
      <c r="Y72" s="6"/>
      <c r="Z72" s="27"/>
    </row>
    <row r="73" spans="1:26" ht="21" customHeight="1" thickBot="1" thickTop="1">
      <c r="A73" s="26"/>
      <c r="B73" s="6"/>
      <c r="C73" s="6"/>
      <c r="D73" s="6"/>
      <c r="E73" s="115" t="s">
        <v>133</v>
      </c>
      <c r="F73" s="115"/>
      <c r="G73" s="115"/>
      <c r="H73" s="5" t="s">
        <v>11</v>
      </c>
      <c r="I73" s="116">
        <v>1</v>
      </c>
      <c r="J73" s="117"/>
      <c r="K73" s="118"/>
      <c r="L73" s="56" t="s">
        <v>280</v>
      </c>
      <c r="M73" s="5" t="s">
        <v>119</v>
      </c>
      <c r="N73" s="119">
        <f>T72</f>
        <v>49.671</v>
      </c>
      <c r="O73" s="119"/>
      <c r="P73" s="119"/>
      <c r="Q73" s="6" t="s">
        <v>296</v>
      </c>
      <c r="R73" s="5"/>
      <c r="T73" s="128">
        <f>ROUND(I73*N73,2)</f>
        <v>49.67</v>
      </c>
      <c r="U73" s="129"/>
      <c r="V73" s="130"/>
      <c r="W73" s="7" t="s">
        <v>118</v>
      </c>
      <c r="Y73" s="4"/>
      <c r="Z73" s="52"/>
    </row>
    <row r="74" spans="1:26" ht="21" customHeight="1" thickTop="1">
      <c r="A74" s="26"/>
      <c r="B74" s="6"/>
      <c r="C74" s="64" t="s">
        <v>305</v>
      </c>
      <c r="D74" s="71" t="s">
        <v>130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27"/>
    </row>
    <row r="75" spans="1:26" ht="21" customHeight="1" thickBot="1">
      <c r="A75" s="26"/>
      <c r="B75" s="6"/>
      <c r="C75" s="5"/>
      <c r="D75" s="6"/>
      <c r="E75" s="123" t="s">
        <v>132</v>
      </c>
      <c r="F75" s="123"/>
      <c r="G75" s="123"/>
      <c r="H75" s="5" t="s">
        <v>131</v>
      </c>
      <c r="I75" s="5" t="s">
        <v>121</v>
      </c>
      <c r="J75" s="122"/>
      <c r="K75" s="122"/>
      <c r="L75" s="5" t="s">
        <v>119</v>
      </c>
      <c r="M75" s="5">
        <v>2</v>
      </c>
      <c r="N75" s="5" t="s">
        <v>122</v>
      </c>
      <c r="O75" s="122"/>
      <c r="P75" s="122"/>
      <c r="Q75" s="122"/>
      <c r="R75" s="5" t="s">
        <v>123</v>
      </c>
      <c r="S75" s="5" t="s">
        <v>11</v>
      </c>
      <c r="T75" s="119">
        <f>ROUND(J75*M75+O75,3)</f>
        <v>0</v>
      </c>
      <c r="U75" s="119"/>
      <c r="V75" s="119"/>
      <c r="W75" s="6" t="s">
        <v>135</v>
      </c>
      <c r="X75" s="4"/>
      <c r="Y75" s="6"/>
      <c r="Z75" s="27"/>
    </row>
    <row r="76" spans="1:26" ht="21" customHeight="1" thickBot="1" thickTop="1">
      <c r="A76" s="26"/>
      <c r="B76" s="6"/>
      <c r="C76" s="6"/>
      <c r="D76" s="6"/>
      <c r="E76" s="115" t="s">
        <v>133</v>
      </c>
      <c r="F76" s="115"/>
      <c r="G76" s="115"/>
      <c r="H76" s="5" t="s">
        <v>11</v>
      </c>
      <c r="I76" s="116"/>
      <c r="J76" s="117"/>
      <c r="K76" s="118"/>
      <c r="L76" s="6"/>
      <c r="M76" s="5" t="s">
        <v>119</v>
      </c>
      <c r="N76" s="119">
        <f>T75</f>
        <v>0</v>
      </c>
      <c r="O76" s="119"/>
      <c r="P76" s="119"/>
      <c r="Q76" s="9"/>
      <c r="R76" s="5"/>
      <c r="S76" s="5" t="s">
        <v>11</v>
      </c>
      <c r="T76" s="114">
        <f>ROUND(I76*N76,2)</f>
        <v>0</v>
      </c>
      <c r="U76" s="114"/>
      <c r="V76" s="114"/>
      <c r="W76" s="7" t="s">
        <v>118</v>
      </c>
      <c r="X76" s="5"/>
      <c r="Y76" s="4"/>
      <c r="Z76" s="52"/>
    </row>
    <row r="77" spans="1:26" ht="21" customHeight="1" thickTop="1">
      <c r="A77" s="26"/>
      <c r="B77" s="6"/>
      <c r="C77" s="64" t="s">
        <v>306</v>
      </c>
      <c r="D77" s="71" t="s">
        <v>266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27"/>
    </row>
    <row r="78" spans="1:26" ht="21" customHeight="1">
      <c r="A78" s="26"/>
      <c r="B78" s="6"/>
      <c r="C78" s="6"/>
      <c r="D78" s="6"/>
      <c r="E78" s="115" t="s">
        <v>267</v>
      </c>
      <c r="F78" s="115"/>
      <c r="G78" s="115"/>
      <c r="H78" s="5" t="s">
        <v>11</v>
      </c>
      <c r="I78" s="6"/>
      <c r="J78" s="6"/>
      <c r="K78" s="6"/>
      <c r="L78" s="6"/>
      <c r="M78" s="5"/>
      <c r="N78" s="119"/>
      <c r="O78" s="119"/>
      <c r="P78" s="119"/>
      <c r="Q78" s="9"/>
      <c r="R78" s="5"/>
      <c r="S78" s="5" t="s">
        <v>11</v>
      </c>
      <c r="T78" s="114">
        <f>'表面貯留'!J65</f>
        <v>20</v>
      </c>
      <c r="U78" s="114"/>
      <c r="V78" s="114"/>
      <c r="W78" s="7" t="s">
        <v>118</v>
      </c>
      <c r="X78" s="5"/>
      <c r="Y78" s="4"/>
      <c r="Z78" s="52"/>
    </row>
    <row r="79" spans="1:26" ht="21" customHeight="1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12"/>
      <c r="U79" s="5"/>
      <c r="V79" s="4"/>
      <c r="W79" s="4"/>
      <c r="X79" s="6"/>
      <c r="Y79" s="6"/>
      <c r="Z79" s="27"/>
    </row>
    <row r="80" spans="1:26" ht="21" customHeight="1">
      <c r="A80" s="2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12"/>
      <c r="U80" s="5"/>
      <c r="V80" s="4"/>
      <c r="W80" s="4"/>
      <c r="X80" s="6"/>
      <c r="Y80" s="6"/>
      <c r="Z80" s="27"/>
    </row>
    <row r="81" spans="1:26" ht="21" customHeight="1">
      <c r="A81" s="26"/>
      <c r="B81" s="6"/>
      <c r="C81" s="73" t="s">
        <v>184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12"/>
      <c r="U81" s="5"/>
      <c r="V81" s="4"/>
      <c r="W81" s="4"/>
      <c r="X81" s="6"/>
      <c r="Y81" s="6"/>
      <c r="Z81" s="27"/>
    </row>
    <row r="82" spans="1:26" ht="21" customHeight="1">
      <c r="A82" s="26"/>
      <c r="B82" s="6"/>
      <c r="C82" s="74"/>
      <c r="D82" s="120" t="s">
        <v>268</v>
      </c>
      <c r="E82" s="120"/>
      <c r="F82" s="120"/>
      <c r="G82" s="120"/>
      <c r="H82" s="120"/>
      <c r="I82" s="75" t="s">
        <v>278</v>
      </c>
      <c r="J82" s="75"/>
      <c r="K82" s="124" t="str">
        <f>IF(E83&lt;=O83,"≦","NG")</f>
        <v>≦</v>
      </c>
      <c r="L82" s="125"/>
      <c r="M82" s="79"/>
      <c r="N82" s="120" t="s">
        <v>129</v>
      </c>
      <c r="O82" s="120"/>
      <c r="P82" s="120"/>
      <c r="Q82" s="120"/>
      <c r="R82" s="120"/>
      <c r="S82" s="75" t="s">
        <v>279</v>
      </c>
      <c r="T82" s="80"/>
      <c r="U82" s="64" t="s">
        <v>180</v>
      </c>
      <c r="V82" s="63" t="s">
        <v>291</v>
      </c>
      <c r="X82" s="53"/>
      <c r="Y82" s="6"/>
      <c r="Z82" s="27"/>
    </row>
    <row r="83" spans="1:26" ht="21" customHeight="1">
      <c r="A83" s="26"/>
      <c r="B83" s="6"/>
      <c r="C83" s="76"/>
      <c r="D83" s="77"/>
      <c r="E83" s="121">
        <f>K54</f>
        <v>112</v>
      </c>
      <c r="F83" s="121"/>
      <c r="G83" s="121"/>
      <c r="H83" s="78" t="s">
        <v>179</v>
      </c>
      <c r="I83" s="77"/>
      <c r="J83" s="77"/>
      <c r="K83" s="126"/>
      <c r="L83" s="127"/>
      <c r="M83" s="77"/>
      <c r="N83" s="78"/>
      <c r="O83" s="121">
        <f>K58</f>
        <v>117.62</v>
      </c>
      <c r="P83" s="121"/>
      <c r="Q83" s="121"/>
      <c r="R83" s="78" t="s">
        <v>179</v>
      </c>
      <c r="S83" s="77"/>
      <c r="T83" s="81"/>
      <c r="U83" s="6"/>
      <c r="V83" s="65" t="str">
        <f>IF(E83=0,"？",IF(K58&gt;=K54,"OKです。","足りません。"))</f>
        <v>OKです。</v>
      </c>
      <c r="X83" s="6"/>
      <c r="Y83" s="6"/>
      <c r="Z83" s="27"/>
    </row>
    <row r="84" spans="1:26" ht="21" customHeight="1">
      <c r="A84" s="16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5"/>
    </row>
  </sheetData>
  <sheetProtection password="C6EA" sheet="1" selectLockedCells="1"/>
  <mergeCells count="139">
    <mergeCell ref="H29:I29"/>
    <mergeCell ref="H71:I71"/>
    <mergeCell ref="B15:G15"/>
    <mergeCell ref="E22:G22"/>
    <mergeCell ref="E27:G27"/>
    <mergeCell ref="T18:V18"/>
    <mergeCell ref="J18:K18"/>
    <mergeCell ref="J27:K27"/>
    <mergeCell ref="J21:K21"/>
    <mergeCell ref="J24:K24"/>
    <mergeCell ref="I22:K22"/>
    <mergeCell ref="E25:G25"/>
    <mergeCell ref="T19:V19"/>
    <mergeCell ref="T21:V21"/>
    <mergeCell ref="I25:K25"/>
    <mergeCell ref="T22:V22"/>
    <mergeCell ref="T24:V24"/>
    <mergeCell ref="T25:V25"/>
    <mergeCell ref="E24:G24"/>
    <mergeCell ref="E19:G19"/>
    <mergeCell ref="E21:G21"/>
    <mergeCell ref="T34:V34"/>
    <mergeCell ref="T30:V30"/>
    <mergeCell ref="T33:V33"/>
    <mergeCell ref="E28:G28"/>
    <mergeCell ref="N19:P19"/>
    <mergeCell ref="N22:P22"/>
    <mergeCell ref="N28:P28"/>
    <mergeCell ref="O27:Q27"/>
    <mergeCell ref="O21:Q21"/>
    <mergeCell ref="E40:G40"/>
    <mergeCell ref="N36:P36"/>
    <mergeCell ref="N34:P34"/>
    <mergeCell ref="O30:Q30"/>
    <mergeCell ref="K39:L40"/>
    <mergeCell ref="N39:R39"/>
    <mergeCell ref="O40:Q40"/>
    <mergeCell ref="N31:P31"/>
    <mergeCell ref="T36:V36"/>
    <mergeCell ref="E36:G36"/>
    <mergeCell ref="D39:H39"/>
    <mergeCell ref="E30:G30"/>
    <mergeCell ref="E31:G31"/>
    <mergeCell ref="E33:G33"/>
    <mergeCell ref="E34:G34"/>
    <mergeCell ref="J33:K33"/>
    <mergeCell ref="I31:J31"/>
    <mergeCell ref="T31:V31"/>
    <mergeCell ref="K5:N5"/>
    <mergeCell ref="K8:N8"/>
    <mergeCell ref="O33:Q33"/>
    <mergeCell ref="I34:K34"/>
    <mergeCell ref="J30:K30"/>
    <mergeCell ref="O18:Q18"/>
    <mergeCell ref="O24:Q24"/>
    <mergeCell ref="N25:P25"/>
    <mergeCell ref="H15:I15"/>
    <mergeCell ref="K15:N15"/>
    <mergeCell ref="B5:G5"/>
    <mergeCell ref="B8:G8"/>
    <mergeCell ref="B11:G11"/>
    <mergeCell ref="I28:K28"/>
    <mergeCell ref="E18:G18"/>
    <mergeCell ref="K11:N11"/>
    <mergeCell ref="H5:I5"/>
    <mergeCell ref="H8:I8"/>
    <mergeCell ref="H11:I11"/>
    <mergeCell ref="I19:K19"/>
    <mergeCell ref="B51:G51"/>
    <mergeCell ref="H51:I51"/>
    <mergeCell ref="K51:N51"/>
    <mergeCell ref="A44:Z44"/>
    <mergeCell ref="B48:G48"/>
    <mergeCell ref="H48:I48"/>
    <mergeCell ref="K48:N48"/>
    <mergeCell ref="B58:G58"/>
    <mergeCell ref="H58:I58"/>
    <mergeCell ref="K58:N58"/>
    <mergeCell ref="B54:G54"/>
    <mergeCell ref="H54:I54"/>
    <mergeCell ref="K54:N54"/>
    <mergeCell ref="T60:V60"/>
    <mergeCell ref="E61:G61"/>
    <mergeCell ref="I61:K61"/>
    <mergeCell ref="N61:P61"/>
    <mergeCell ref="T61:V61"/>
    <mergeCell ref="E60:G60"/>
    <mergeCell ref="J60:K60"/>
    <mergeCell ref="O60:Q60"/>
    <mergeCell ref="E64:G64"/>
    <mergeCell ref="I64:K64"/>
    <mergeCell ref="N64:P64"/>
    <mergeCell ref="T64:V64"/>
    <mergeCell ref="E63:G63"/>
    <mergeCell ref="J63:K63"/>
    <mergeCell ref="O63:Q63"/>
    <mergeCell ref="T63:V63"/>
    <mergeCell ref="E67:G67"/>
    <mergeCell ref="I67:K67"/>
    <mergeCell ref="N67:P67"/>
    <mergeCell ref="T67:V67"/>
    <mergeCell ref="E66:G66"/>
    <mergeCell ref="J66:K66"/>
    <mergeCell ref="O66:Q66"/>
    <mergeCell ref="T66:V66"/>
    <mergeCell ref="E70:G70"/>
    <mergeCell ref="I70:K70"/>
    <mergeCell ref="N70:P70"/>
    <mergeCell ref="T70:V70"/>
    <mergeCell ref="E69:G69"/>
    <mergeCell ref="J69:K69"/>
    <mergeCell ref="O69:Q69"/>
    <mergeCell ref="T69:V69"/>
    <mergeCell ref="N73:P73"/>
    <mergeCell ref="T73:V73"/>
    <mergeCell ref="E72:G72"/>
    <mergeCell ref="J72:K72"/>
    <mergeCell ref="O72:Q72"/>
    <mergeCell ref="T72:V72"/>
    <mergeCell ref="N82:R82"/>
    <mergeCell ref="E83:G83"/>
    <mergeCell ref="O83:Q83"/>
    <mergeCell ref="O75:Q75"/>
    <mergeCell ref="E75:G75"/>
    <mergeCell ref="J75:K75"/>
    <mergeCell ref="D82:H82"/>
    <mergeCell ref="K82:L83"/>
    <mergeCell ref="E78:G78"/>
    <mergeCell ref="N78:P78"/>
    <mergeCell ref="T28:V28"/>
    <mergeCell ref="T27:V27"/>
    <mergeCell ref="T78:V78"/>
    <mergeCell ref="E76:G76"/>
    <mergeCell ref="I76:K76"/>
    <mergeCell ref="N76:P76"/>
    <mergeCell ref="T76:V76"/>
    <mergeCell ref="T75:V75"/>
    <mergeCell ref="E73:G73"/>
    <mergeCell ref="I73:K73"/>
  </mergeCells>
  <dataValidations count="1">
    <dataValidation type="list" allowBlank="1" showInputMessage="1" showErrorMessage="1" sqref="H29:I29 H71:I71">
      <formula1>$AB$29:$AB$30</formula1>
    </dataValidation>
  </dataValidations>
  <printOptions horizontalCentered="1" verticalCentered="1"/>
  <pageMargins left="0.5905511811023623" right="0.5905511811023623" top="0.1968503937007874" bottom="0.2755905511811024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2:F27"/>
  <sheetViews>
    <sheetView zoomScalePageLayoutView="0" workbookViewId="0" topLeftCell="A1">
      <selection activeCell="B13" sqref="B13:B16"/>
    </sheetView>
  </sheetViews>
  <sheetFormatPr defaultColWidth="9.00390625" defaultRowHeight="13.5"/>
  <cols>
    <col min="1" max="1" width="3.25390625" style="0" customWidth="1"/>
    <col min="2" max="2" width="12.75390625" style="0" customWidth="1"/>
    <col min="3" max="3" width="18.75390625" style="0" customWidth="1"/>
    <col min="4" max="4" width="11.75390625" style="0" customWidth="1"/>
    <col min="5" max="5" width="22.75390625" style="0" customWidth="1"/>
    <col min="6" max="6" width="23.25390625" style="0" customWidth="1"/>
  </cols>
  <sheetData>
    <row r="2" spans="2:6" ht="15.75">
      <c r="B2" s="100" t="s">
        <v>348</v>
      </c>
      <c r="C2" s="101"/>
      <c r="D2" s="101"/>
      <c r="E2" s="101"/>
      <c r="F2" s="101"/>
    </row>
    <row r="3" ht="13.5" thickBot="1"/>
    <row r="4" spans="2:6" ht="30" customHeight="1" thickBot="1">
      <c r="B4" s="97" t="s">
        <v>311</v>
      </c>
      <c r="C4" s="98" t="s">
        <v>312</v>
      </c>
      <c r="D4" s="98" t="s">
        <v>313</v>
      </c>
      <c r="E4" s="98" t="s">
        <v>314</v>
      </c>
      <c r="F4" s="98" t="s">
        <v>350</v>
      </c>
    </row>
    <row r="5" spans="2:6" ht="30" customHeight="1" thickBot="1">
      <c r="B5" s="176" t="s">
        <v>315</v>
      </c>
      <c r="C5" s="92" t="s">
        <v>316</v>
      </c>
      <c r="D5" s="179" t="s">
        <v>319</v>
      </c>
      <c r="E5" s="94" t="s">
        <v>320</v>
      </c>
      <c r="F5" s="95" t="s">
        <v>321</v>
      </c>
    </row>
    <row r="6" spans="2:6" ht="30" customHeight="1" thickBot="1">
      <c r="B6" s="177"/>
      <c r="C6" s="92" t="s">
        <v>317</v>
      </c>
      <c r="D6" s="180"/>
      <c r="E6" s="96" t="s">
        <v>322</v>
      </c>
      <c r="F6" s="95" t="s">
        <v>323</v>
      </c>
    </row>
    <row r="7" spans="2:6" ht="30" customHeight="1" thickBot="1">
      <c r="B7" s="177"/>
      <c r="C7" s="92" t="s">
        <v>318</v>
      </c>
      <c r="D7" s="180"/>
      <c r="E7" s="96" t="s">
        <v>324</v>
      </c>
      <c r="F7" s="95" t="s">
        <v>325</v>
      </c>
    </row>
    <row r="8" spans="2:6" ht="30" customHeight="1" thickBot="1">
      <c r="B8" s="178"/>
      <c r="C8" s="93"/>
      <c r="D8" s="181"/>
      <c r="E8" s="96" t="s">
        <v>326</v>
      </c>
      <c r="F8" s="95" t="s">
        <v>327</v>
      </c>
    </row>
    <row r="9" spans="2:6" ht="30" customHeight="1" thickBot="1">
      <c r="B9" s="176" t="s">
        <v>328</v>
      </c>
      <c r="C9" s="92" t="s">
        <v>329</v>
      </c>
      <c r="D9" s="179" t="s">
        <v>330</v>
      </c>
      <c r="E9" s="94" t="s">
        <v>320</v>
      </c>
      <c r="F9" s="95" t="s">
        <v>331</v>
      </c>
    </row>
    <row r="10" spans="2:6" ht="30" customHeight="1" thickBot="1">
      <c r="B10" s="177"/>
      <c r="C10" s="92" t="s">
        <v>349</v>
      </c>
      <c r="D10" s="180"/>
      <c r="E10" s="96" t="s">
        <v>322</v>
      </c>
      <c r="F10" s="95" t="s">
        <v>332</v>
      </c>
    </row>
    <row r="11" spans="2:6" ht="30" customHeight="1" thickBot="1">
      <c r="B11" s="177"/>
      <c r="C11" s="92"/>
      <c r="D11" s="180"/>
      <c r="E11" s="96" t="s">
        <v>324</v>
      </c>
      <c r="F11" s="95" t="s">
        <v>333</v>
      </c>
    </row>
    <row r="12" spans="2:6" ht="30" customHeight="1" thickBot="1">
      <c r="B12" s="178"/>
      <c r="C12" s="93"/>
      <c r="D12" s="181"/>
      <c r="E12" s="96" t="s">
        <v>326</v>
      </c>
      <c r="F12" s="95" t="s">
        <v>327</v>
      </c>
    </row>
    <row r="13" spans="2:6" ht="30" customHeight="1" thickBot="1">
      <c r="B13" s="176" t="s">
        <v>334</v>
      </c>
      <c r="C13" s="92" t="s">
        <v>316</v>
      </c>
      <c r="D13" s="179" t="s">
        <v>335</v>
      </c>
      <c r="E13" s="94" t="s">
        <v>320</v>
      </c>
      <c r="F13" s="95" t="s">
        <v>336</v>
      </c>
    </row>
    <row r="14" spans="2:6" ht="30" customHeight="1" thickBot="1">
      <c r="B14" s="177"/>
      <c r="C14" s="92" t="s">
        <v>317</v>
      </c>
      <c r="D14" s="180"/>
      <c r="E14" s="96" t="s">
        <v>322</v>
      </c>
      <c r="F14" s="95" t="s">
        <v>337</v>
      </c>
    </row>
    <row r="15" spans="2:6" ht="30" customHeight="1" thickBot="1">
      <c r="B15" s="177"/>
      <c r="C15" s="92" t="s">
        <v>318</v>
      </c>
      <c r="D15" s="180"/>
      <c r="E15" s="96" t="s">
        <v>324</v>
      </c>
      <c r="F15" s="95" t="s">
        <v>337</v>
      </c>
    </row>
    <row r="16" spans="2:6" ht="30" customHeight="1" thickBot="1">
      <c r="B16" s="178"/>
      <c r="C16" s="93"/>
      <c r="D16" s="181"/>
      <c r="E16" s="96" t="s">
        <v>326</v>
      </c>
      <c r="F16" s="95" t="s">
        <v>327</v>
      </c>
    </row>
    <row r="17" spans="2:6" ht="30" customHeight="1" thickBot="1">
      <c r="B17" s="176" t="s">
        <v>338</v>
      </c>
      <c r="C17" s="92" t="s">
        <v>316</v>
      </c>
      <c r="D17" s="179" t="s">
        <v>339</v>
      </c>
      <c r="E17" s="94" t="s">
        <v>320</v>
      </c>
      <c r="F17" s="95" t="s">
        <v>340</v>
      </c>
    </row>
    <row r="18" spans="2:6" ht="30" customHeight="1" thickBot="1">
      <c r="B18" s="177"/>
      <c r="C18" s="92" t="s">
        <v>317</v>
      </c>
      <c r="D18" s="180"/>
      <c r="E18" s="96" t="s">
        <v>322</v>
      </c>
      <c r="F18" s="95" t="s">
        <v>341</v>
      </c>
    </row>
    <row r="19" spans="2:6" ht="30" customHeight="1" thickBot="1">
      <c r="B19" s="177"/>
      <c r="C19" s="92" t="s">
        <v>318</v>
      </c>
      <c r="D19" s="180"/>
      <c r="E19" s="96" t="s">
        <v>324</v>
      </c>
      <c r="F19" s="95" t="s">
        <v>342</v>
      </c>
    </row>
    <row r="20" spans="2:6" ht="30" customHeight="1" thickBot="1">
      <c r="B20" s="178"/>
      <c r="C20" s="93"/>
      <c r="D20" s="181"/>
      <c r="E20" s="96" t="s">
        <v>326</v>
      </c>
      <c r="F20" s="95" t="s">
        <v>327</v>
      </c>
    </row>
    <row r="21" spans="2:6" ht="30" customHeight="1" thickBot="1">
      <c r="B21" s="176" t="s">
        <v>343</v>
      </c>
      <c r="C21" s="92" t="s">
        <v>329</v>
      </c>
      <c r="D21" s="179" t="s">
        <v>344</v>
      </c>
      <c r="E21" s="94" t="s">
        <v>320</v>
      </c>
      <c r="F21" s="95" t="s">
        <v>345</v>
      </c>
    </row>
    <row r="22" spans="2:6" ht="30" customHeight="1" thickBot="1">
      <c r="B22" s="177"/>
      <c r="C22" s="92" t="s">
        <v>349</v>
      </c>
      <c r="D22" s="180"/>
      <c r="E22" s="96" t="s">
        <v>322</v>
      </c>
      <c r="F22" s="95" t="s">
        <v>346</v>
      </c>
    </row>
    <row r="23" spans="2:6" ht="30" customHeight="1" thickBot="1">
      <c r="B23" s="177"/>
      <c r="C23" s="92"/>
      <c r="D23" s="180"/>
      <c r="E23" s="96" t="s">
        <v>324</v>
      </c>
      <c r="F23" s="95" t="s">
        <v>347</v>
      </c>
    </row>
    <row r="24" spans="2:6" ht="30" customHeight="1" thickBot="1">
      <c r="B24" s="178"/>
      <c r="C24" s="93"/>
      <c r="D24" s="181"/>
      <c r="E24" s="96" t="s">
        <v>326</v>
      </c>
      <c r="F24" s="95" t="s">
        <v>327</v>
      </c>
    </row>
    <row r="26" ht="12.75">
      <c r="B26" t="s">
        <v>354</v>
      </c>
    </row>
    <row r="27" ht="12.75">
      <c r="B27" t="s">
        <v>355</v>
      </c>
    </row>
  </sheetData>
  <sheetProtection password="C6EA" sheet="1" objects="1" scenarios="1"/>
  <mergeCells count="10">
    <mergeCell ref="B5:B8"/>
    <mergeCell ref="D5:D8"/>
    <mergeCell ref="B9:B12"/>
    <mergeCell ref="D9:D12"/>
    <mergeCell ref="B21:B24"/>
    <mergeCell ref="D21:D24"/>
    <mergeCell ref="B13:B16"/>
    <mergeCell ref="D13:D16"/>
    <mergeCell ref="B17:B20"/>
    <mergeCell ref="D17:D20"/>
  </mergeCells>
  <printOptions/>
  <pageMargins left="0.45" right="0.39" top="0.984" bottom="0.984" header="0.5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Z106"/>
  <sheetViews>
    <sheetView showZeros="0" zoomScalePageLayoutView="0" workbookViewId="0" topLeftCell="A1">
      <selection activeCell="H26" sqref="H26:I26"/>
    </sheetView>
  </sheetViews>
  <sheetFormatPr defaultColWidth="3.50390625" defaultRowHeight="16.5" customHeight="1"/>
  <cols>
    <col min="1" max="16384" width="3.50390625" style="1" customWidth="1"/>
  </cols>
  <sheetData>
    <row r="1" spans="1:26" ht="21">
      <c r="A1" s="194" t="s">
        <v>110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6"/>
    </row>
    <row r="2" spans="1:26" ht="16.5" customHeight="1">
      <c r="A2" s="2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7"/>
    </row>
    <row r="3" spans="1:26" ht="16.5" customHeight="1">
      <c r="A3" s="26"/>
      <c r="B3" s="6"/>
      <c r="C3" s="6"/>
      <c r="D3" s="6"/>
      <c r="E3" s="197" t="s">
        <v>102</v>
      </c>
      <c r="F3" s="197"/>
      <c r="G3" s="197"/>
      <c r="H3" s="6"/>
      <c r="I3" s="6"/>
      <c r="J3" s="6"/>
      <c r="K3" s="6"/>
      <c r="L3" s="6"/>
      <c r="M3" s="6"/>
      <c r="N3" s="6"/>
      <c r="O3" s="6"/>
      <c r="P3" s="6"/>
      <c r="Q3" s="6"/>
      <c r="R3" s="197" t="s">
        <v>102</v>
      </c>
      <c r="S3" s="197"/>
      <c r="T3" s="197"/>
      <c r="U3" s="6"/>
      <c r="V3" s="6"/>
      <c r="W3" s="6"/>
      <c r="X3" s="6"/>
      <c r="Y3" s="6"/>
      <c r="Z3" s="27"/>
    </row>
    <row r="4" spans="1:26" ht="16.5" customHeight="1">
      <c r="A4" s="2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38" t="s">
        <v>238</v>
      </c>
      <c r="Z4" s="27"/>
    </row>
    <row r="5" spans="1:26" ht="16.5" customHeight="1">
      <c r="A5" s="26"/>
      <c r="B5" s="6"/>
      <c r="C5" s="6"/>
      <c r="D5" s="6"/>
      <c r="E5" s="28" t="s">
        <v>114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27"/>
    </row>
    <row r="6" spans="1:26" ht="16.5" customHeight="1">
      <c r="A6" s="26"/>
      <c r="B6" s="6"/>
      <c r="C6" s="6"/>
      <c r="D6" s="6"/>
      <c r="E6" s="28" t="s">
        <v>115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8" t="s">
        <v>187</v>
      </c>
      <c r="R6" s="6"/>
      <c r="S6" s="6"/>
      <c r="T6" s="28" t="s">
        <v>158</v>
      </c>
      <c r="U6" s="6"/>
      <c r="V6" s="6"/>
      <c r="W6" s="6"/>
      <c r="X6" s="6"/>
      <c r="Y6" s="6"/>
      <c r="Z6" s="27"/>
    </row>
    <row r="7" spans="1:26" ht="16.5" customHeight="1">
      <c r="A7" s="2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27"/>
    </row>
    <row r="8" spans="1:26" ht="16.5" customHeight="1">
      <c r="A8" s="198" t="s">
        <v>186</v>
      </c>
      <c r="B8" s="6"/>
      <c r="C8" s="6"/>
      <c r="D8" s="6"/>
      <c r="E8" s="6"/>
      <c r="F8" s="6"/>
      <c r="G8" s="6"/>
      <c r="H8" s="6"/>
      <c r="I8" s="6"/>
      <c r="J8" s="6"/>
      <c r="K8" s="17" t="s">
        <v>239</v>
      </c>
      <c r="L8" s="6"/>
      <c r="M8" s="6"/>
      <c r="N8" s="199" t="s">
        <v>186</v>
      </c>
      <c r="O8" s="6"/>
      <c r="P8" s="6"/>
      <c r="Q8" s="6"/>
      <c r="R8" s="6"/>
      <c r="S8" s="6"/>
      <c r="T8" s="6"/>
      <c r="U8" s="6"/>
      <c r="V8" s="6"/>
      <c r="W8" s="6"/>
      <c r="X8" s="6"/>
      <c r="Y8" s="17" t="s">
        <v>239</v>
      </c>
      <c r="Z8" s="27"/>
    </row>
    <row r="9" spans="1:26" ht="16.5" customHeight="1">
      <c r="A9" s="19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99"/>
      <c r="O9" s="6"/>
      <c r="P9" s="6"/>
      <c r="Q9" s="6"/>
      <c r="R9" s="6"/>
      <c r="S9" s="6"/>
      <c r="T9" s="6"/>
      <c r="U9" s="6"/>
      <c r="V9" s="6"/>
      <c r="W9" s="6"/>
      <c r="X9" s="17">
        <v>30</v>
      </c>
      <c r="Y9" s="6"/>
      <c r="Z9" s="27"/>
    </row>
    <row r="10" spans="1:26" ht="16.5" customHeight="1">
      <c r="A10" s="198"/>
      <c r="B10" s="6"/>
      <c r="C10" s="6"/>
      <c r="D10" s="6"/>
      <c r="E10" s="6"/>
      <c r="F10" s="6"/>
      <c r="G10" s="6"/>
      <c r="H10" s="6"/>
      <c r="I10" s="6"/>
      <c r="J10" s="6"/>
      <c r="K10" s="17" t="s">
        <v>240</v>
      </c>
      <c r="L10" s="6"/>
      <c r="M10" s="6"/>
      <c r="N10" s="199"/>
      <c r="O10" s="6"/>
      <c r="P10" s="6"/>
      <c r="Q10" s="6"/>
      <c r="R10" s="6"/>
      <c r="S10" s="6"/>
      <c r="T10" s="6"/>
      <c r="U10" s="6"/>
      <c r="V10" s="6"/>
      <c r="W10" s="6"/>
      <c r="X10" s="200" t="s">
        <v>198</v>
      </c>
      <c r="Y10" s="200" t="s">
        <v>240</v>
      </c>
      <c r="Z10" s="27"/>
    </row>
    <row r="11" spans="1:26" ht="16.5" customHeight="1">
      <c r="A11" s="19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99"/>
      <c r="O11" s="6"/>
      <c r="P11" s="6"/>
      <c r="Q11" s="6"/>
      <c r="R11" s="6"/>
      <c r="S11" s="6"/>
      <c r="T11" s="6"/>
      <c r="U11" s="6"/>
      <c r="V11" s="6"/>
      <c r="W11" s="6"/>
      <c r="X11" s="200"/>
      <c r="Y11" s="200"/>
      <c r="Z11" s="27"/>
    </row>
    <row r="12" spans="1:26" ht="16.5" customHeight="1">
      <c r="A12" s="26"/>
      <c r="B12" s="6"/>
      <c r="C12" s="6"/>
      <c r="D12" s="6"/>
      <c r="E12" s="6"/>
      <c r="F12" s="6"/>
      <c r="G12" s="6"/>
      <c r="H12" s="6"/>
      <c r="I12" s="6"/>
      <c r="J12" s="6"/>
      <c r="K12" s="201" t="s">
        <v>189</v>
      </c>
      <c r="L12" s="6"/>
      <c r="M12" s="6"/>
      <c r="N12" s="199"/>
      <c r="O12" s="6"/>
      <c r="P12" s="6"/>
      <c r="Q12" s="6"/>
      <c r="R12" s="6"/>
      <c r="S12" s="6"/>
      <c r="T12" s="6"/>
      <c r="U12" s="6"/>
      <c r="V12" s="6"/>
      <c r="W12" s="6"/>
      <c r="X12" s="200"/>
      <c r="Y12" s="6"/>
      <c r="Z12" s="27"/>
    </row>
    <row r="13" spans="1:26" ht="16.5" customHeight="1">
      <c r="A13" s="26"/>
      <c r="B13" s="6"/>
      <c r="C13" s="6"/>
      <c r="D13" s="6"/>
      <c r="E13" s="6"/>
      <c r="F13" s="6"/>
      <c r="G13" s="6"/>
      <c r="H13" s="6"/>
      <c r="I13" s="6"/>
      <c r="J13" s="6"/>
      <c r="K13" s="20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01" t="s">
        <v>189</v>
      </c>
      <c r="Z13" s="27"/>
    </row>
    <row r="14" spans="1:26" ht="16.5" customHeight="1">
      <c r="A14" s="26"/>
      <c r="B14" s="6"/>
      <c r="C14" s="6"/>
      <c r="D14" s="6"/>
      <c r="E14" s="6"/>
      <c r="F14" s="6"/>
      <c r="G14" s="6"/>
      <c r="H14" s="6"/>
      <c r="I14" s="6"/>
      <c r="J14" s="6"/>
      <c r="K14" s="20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201"/>
      <c r="Z14" s="27"/>
    </row>
    <row r="15" spans="1:26" ht="16.5" customHeight="1">
      <c r="A15" s="26"/>
      <c r="B15" s="6"/>
      <c r="C15" s="6"/>
      <c r="D15" s="28" t="s">
        <v>114</v>
      </c>
      <c r="E15" s="6"/>
      <c r="F15" s="6"/>
      <c r="G15" s="6"/>
      <c r="H15" s="6"/>
      <c r="I15" s="6"/>
      <c r="J15" s="6"/>
      <c r="K15" s="31"/>
      <c r="L15" s="6"/>
      <c r="M15" s="6"/>
      <c r="N15" s="6"/>
      <c r="O15" s="6"/>
      <c r="P15" s="6"/>
      <c r="Q15" s="28" t="s">
        <v>158</v>
      </c>
      <c r="R15" s="6"/>
      <c r="S15" s="6"/>
      <c r="T15" s="6"/>
      <c r="U15" s="6"/>
      <c r="V15" s="6"/>
      <c r="W15" s="6"/>
      <c r="X15" s="6"/>
      <c r="Y15" s="201"/>
      <c r="Z15" s="27"/>
    </row>
    <row r="16" spans="1:26" ht="16.5" customHeight="1">
      <c r="A16" s="26"/>
      <c r="B16" s="6"/>
      <c r="C16" s="6"/>
      <c r="D16" s="6"/>
      <c r="E16" s="6" t="s">
        <v>241</v>
      </c>
      <c r="F16" s="6"/>
      <c r="G16" s="6"/>
      <c r="H16" s="6"/>
      <c r="I16" s="6"/>
      <c r="J16" s="6"/>
      <c r="K16" s="31"/>
      <c r="L16" s="6"/>
      <c r="M16" s="6"/>
      <c r="N16" s="6"/>
      <c r="O16" s="6"/>
      <c r="P16" s="6"/>
      <c r="Q16" s="6"/>
      <c r="R16" s="6" t="s">
        <v>245</v>
      </c>
      <c r="S16" s="6"/>
      <c r="T16" s="6"/>
      <c r="U16" s="6"/>
      <c r="V16" s="6"/>
      <c r="W16" s="6"/>
      <c r="X16" s="6"/>
      <c r="Y16" s="32"/>
      <c r="Z16" s="27"/>
    </row>
    <row r="17" spans="1:26" ht="16.5" customHeight="1">
      <c r="A17" s="26"/>
      <c r="B17" s="6"/>
      <c r="C17" s="6"/>
      <c r="D17" s="6"/>
      <c r="E17" s="6" t="s">
        <v>242</v>
      </c>
      <c r="F17" s="6"/>
      <c r="G17" s="6"/>
      <c r="H17" s="6"/>
      <c r="I17" s="6"/>
      <c r="J17" s="6"/>
      <c r="K17" s="31"/>
      <c r="L17" s="6"/>
      <c r="M17" s="6"/>
      <c r="N17" s="6"/>
      <c r="O17" s="6"/>
      <c r="P17" s="6"/>
      <c r="Q17" s="6"/>
      <c r="R17" s="6" t="s">
        <v>246</v>
      </c>
      <c r="S17" s="6"/>
      <c r="T17" s="6"/>
      <c r="U17" s="6"/>
      <c r="V17" s="6"/>
      <c r="W17" s="6"/>
      <c r="X17" s="32"/>
      <c r="Y17" s="6"/>
      <c r="Z17" s="27"/>
    </row>
    <row r="18" spans="1:26" ht="16.5" customHeight="1">
      <c r="A18" s="26"/>
      <c r="B18" s="6"/>
      <c r="C18" s="6"/>
      <c r="D18" s="28" t="s">
        <v>115</v>
      </c>
      <c r="E18" s="6"/>
      <c r="F18" s="6"/>
      <c r="G18" s="6"/>
      <c r="H18" s="6"/>
      <c r="I18" s="6"/>
      <c r="J18" s="6"/>
      <c r="K18" s="3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32"/>
      <c r="Y18" s="6"/>
      <c r="Z18" s="27"/>
    </row>
    <row r="19" spans="1:26" ht="16.5" customHeight="1">
      <c r="A19" s="26"/>
      <c r="B19" s="6"/>
      <c r="C19" s="6"/>
      <c r="D19" s="6"/>
      <c r="E19" s="6" t="s">
        <v>243</v>
      </c>
      <c r="F19" s="6"/>
      <c r="G19" s="6"/>
      <c r="H19" s="6"/>
      <c r="I19" s="6"/>
      <c r="J19" s="6"/>
      <c r="K19" s="3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32"/>
      <c r="Y19" s="6"/>
      <c r="Z19" s="27"/>
    </row>
    <row r="20" spans="1:26" ht="16.5" customHeight="1">
      <c r="A20" s="26"/>
      <c r="B20" s="6"/>
      <c r="C20" s="6"/>
      <c r="D20" s="6"/>
      <c r="E20" s="6" t="s">
        <v>244</v>
      </c>
      <c r="F20" s="6"/>
      <c r="G20" s="6"/>
      <c r="H20" s="6"/>
      <c r="I20" s="6"/>
      <c r="J20" s="6"/>
      <c r="K20" s="3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32"/>
      <c r="Y20" s="6"/>
      <c r="Z20" s="27"/>
    </row>
    <row r="21" spans="1:26" ht="16.5" customHeight="1">
      <c r="A21" s="26"/>
      <c r="B21" s="6"/>
      <c r="C21" s="6"/>
      <c r="D21" s="6"/>
      <c r="E21" s="6"/>
      <c r="F21" s="6"/>
      <c r="G21" s="6"/>
      <c r="H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2"/>
      <c r="Y21" s="6"/>
      <c r="Z21" s="27"/>
    </row>
    <row r="22" spans="1:26" ht="16.5" customHeight="1">
      <c r="A22" s="26"/>
      <c r="B22" s="11" t="s">
        <v>105</v>
      </c>
      <c r="C22" s="6"/>
      <c r="D22" s="6"/>
      <c r="E22" s="6"/>
      <c r="F22" s="6"/>
      <c r="G22" s="6"/>
      <c r="H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32"/>
      <c r="Y22" s="6"/>
      <c r="Z22" s="27"/>
    </row>
    <row r="23" spans="1:26" ht="16.5" customHeight="1" thickBot="1">
      <c r="A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 t="s">
        <v>297</v>
      </c>
      <c r="T23" s="6"/>
      <c r="U23" s="6"/>
      <c r="V23" s="6"/>
      <c r="W23" s="6"/>
      <c r="X23" s="6"/>
      <c r="Y23" s="6"/>
      <c r="Z23" s="27"/>
    </row>
    <row r="24" spans="1:26" ht="16.5" customHeight="1" thickBot="1" thickTop="1">
      <c r="A24" s="26"/>
      <c r="B24" s="11"/>
      <c r="C24" s="6"/>
      <c r="D24" s="58"/>
      <c r="E24" s="59"/>
      <c r="F24" s="6" t="s">
        <v>287</v>
      </c>
      <c r="G24" s="6"/>
      <c r="H24" s="6"/>
      <c r="I24" s="6"/>
      <c r="J24" s="6"/>
      <c r="K24" s="6"/>
      <c r="M24" s="6"/>
      <c r="N24" s="6"/>
      <c r="O24" s="6"/>
      <c r="P24" s="6"/>
      <c r="Q24" s="6"/>
      <c r="R24" s="6"/>
      <c r="S24" s="6" t="s">
        <v>298</v>
      </c>
      <c r="T24" s="6"/>
      <c r="U24" s="6"/>
      <c r="V24" s="6"/>
      <c r="X24" s="6"/>
      <c r="Y24" s="67"/>
      <c r="Z24" s="27"/>
    </row>
    <row r="25" spans="1:26" ht="16.5" customHeight="1" thickBot="1" thickTop="1">
      <c r="A25" s="26"/>
      <c r="B25" s="1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T25" s="6"/>
      <c r="U25" s="6"/>
      <c r="V25" s="6"/>
      <c r="W25" s="68"/>
      <c r="X25" s="6"/>
      <c r="Y25" s="6"/>
      <c r="Z25" s="27"/>
    </row>
    <row r="26" spans="1:26" ht="16.5" customHeight="1" thickBot="1" thickTop="1">
      <c r="A26" s="26"/>
      <c r="B26" s="6"/>
      <c r="C26" s="123" t="s">
        <v>143</v>
      </c>
      <c r="D26" s="123"/>
      <c r="E26" s="123"/>
      <c r="F26" s="12" t="s">
        <v>247</v>
      </c>
      <c r="G26" s="5" t="s">
        <v>75</v>
      </c>
      <c r="H26" s="204"/>
      <c r="I26" s="205"/>
      <c r="J26" s="6" t="s">
        <v>76</v>
      </c>
      <c r="K26" s="5" t="s">
        <v>157</v>
      </c>
      <c r="L26" s="123" t="s">
        <v>154</v>
      </c>
      <c r="M26" s="123"/>
      <c r="N26" s="5" t="s">
        <v>11</v>
      </c>
      <c r="O26" s="202">
        <f>IF(Y24=0,0,IF(Y24=1,10,IF(Y24=2,20,20)))</f>
        <v>0</v>
      </c>
      <c r="P26" s="203"/>
      <c r="Q26" s="6" t="s">
        <v>155</v>
      </c>
      <c r="R26" s="41" t="s">
        <v>180</v>
      </c>
      <c r="S26" s="42" t="s">
        <v>288</v>
      </c>
      <c r="T26" s="6"/>
      <c r="U26" s="6"/>
      <c r="V26" s="6"/>
      <c r="W26" s="6"/>
      <c r="X26" s="6"/>
      <c r="Y26" s="6"/>
      <c r="Z26" s="27"/>
    </row>
    <row r="27" spans="1:26" ht="16.5" customHeight="1" thickBot="1" thickTop="1">
      <c r="A27" s="26"/>
      <c r="B27" s="6"/>
      <c r="C27" s="123" t="s">
        <v>144</v>
      </c>
      <c r="D27" s="123"/>
      <c r="E27" s="123"/>
      <c r="F27" s="12" t="s">
        <v>248</v>
      </c>
      <c r="G27" s="5" t="s">
        <v>48</v>
      </c>
      <c r="H27" s="204"/>
      <c r="I27" s="205"/>
      <c r="J27" s="6" t="s">
        <v>78</v>
      </c>
      <c r="K27" s="5"/>
      <c r="L27" s="6"/>
      <c r="M27" s="6"/>
      <c r="N27" s="5"/>
      <c r="O27" s="6"/>
      <c r="P27" s="6"/>
      <c r="Q27" s="6"/>
      <c r="R27" s="6"/>
      <c r="S27" s="42" t="s">
        <v>289</v>
      </c>
      <c r="T27" s="6"/>
      <c r="U27" s="6"/>
      <c r="V27" s="6"/>
      <c r="W27" s="6"/>
      <c r="X27" s="6"/>
      <c r="Y27" s="6"/>
      <c r="Z27" s="27"/>
    </row>
    <row r="28" spans="1:26" ht="16.5" customHeight="1" thickTop="1">
      <c r="A28" s="26"/>
      <c r="B28" s="6"/>
      <c r="C28" s="123" t="s">
        <v>29</v>
      </c>
      <c r="D28" s="123"/>
      <c r="E28" s="123"/>
      <c r="F28" s="12" t="s">
        <v>6</v>
      </c>
      <c r="G28" s="5" t="s">
        <v>48</v>
      </c>
      <c r="H28" s="191">
        <f>H26+H27</f>
        <v>0</v>
      </c>
      <c r="I28" s="191"/>
      <c r="J28" s="6" t="s">
        <v>78</v>
      </c>
      <c r="K28" s="6"/>
      <c r="L28" s="6"/>
      <c r="M28" s="6"/>
      <c r="N28" s="6"/>
      <c r="O28" s="6"/>
      <c r="P28" s="6"/>
      <c r="Q28" s="6"/>
      <c r="R28" s="6"/>
      <c r="S28" s="42" t="s">
        <v>290</v>
      </c>
      <c r="T28" s="6"/>
      <c r="U28" s="6"/>
      <c r="V28" s="6"/>
      <c r="W28" s="6"/>
      <c r="X28" s="6"/>
      <c r="Y28" s="6"/>
      <c r="Z28" s="27"/>
    </row>
    <row r="29" spans="1:26" ht="16.5" customHeight="1">
      <c r="A29" s="2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27"/>
    </row>
    <row r="30" spans="1:26" ht="16.5" customHeight="1">
      <c r="A30" s="2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27"/>
    </row>
    <row r="31" spans="1:26" ht="16.5" customHeight="1">
      <c r="A31" s="26"/>
      <c r="B31" s="11" t="s">
        <v>106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27"/>
    </row>
    <row r="32" spans="1:26" ht="16.5" customHeight="1">
      <c r="A32" s="26"/>
      <c r="B32" s="1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27"/>
    </row>
    <row r="33" spans="1:26" ht="16.5" customHeight="1">
      <c r="A33" s="26"/>
      <c r="B33" s="6"/>
      <c r="C33" s="6"/>
      <c r="D33" s="123" t="s">
        <v>17</v>
      </c>
      <c r="E33" s="123"/>
      <c r="F33" s="123"/>
      <c r="G33" s="6" t="s">
        <v>249</v>
      </c>
      <c r="H33" s="5" t="s">
        <v>12</v>
      </c>
      <c r="I33" s="6" t="s">
        <v>20</v>
      </c>
      <c r="J33" s="6"/>
      <c r="K33" s="6"/>
      <c r="L33" s="6"/>
      <c r="M33" s="6"/>
      <c r="N33" s="6"/>
      <c r="O33" s="6"/>
      <c r="P33" s="6"/>
      <c r="Q33" s="12" t="s">
        <v>46</v>
      </c>
      <c r="R33" s="5" t="s">
        <v>12</v>
      </c>
      <c r="S33" s="188">
        <v>0.014</v>
      </c>
      <c r="T33" s="188"/>
      <c r="U33" s="188"/>
      <c r="V33" s="6"/>
      <c r="W33" s="6"/>
      <c r="X33" s="6"/>
      <c r="Y33" s="6"/>
      <c r="Z33" s="27"/>
    </row>
    <row r="34" spans="1:26" ht="16.5" customHeight="1">
      <c r="A34" s="26"/>
      <c r="B34" s="6"/>
      <c r="C34" s="6"/>
      <c r="D34" s="6"/>
      <c r="E34" s="6"/>
      <c r="F34" s="6"/>
      <c r="G34" s="6"/>
      <c r="H34" s="5" t="s">
        <v>12</v>
      </c>
      <c r="I34" s="186">
        <f>IF(H26=0,0,ROUND(S33*H28+S34,3))</f>
        <v>0</v>
      </c>
      <c r="J34" s="186"/>
      <c r="K34" s="186"/>
      <c r="L34" s="6" t="s">
        <v>79</v>
      </c>
      <c r="M34" s="6"/>
      <c r="N34" s="6"/>
      <c r="O34" s="6"/>
      <c r="P34" s="6"/>
      <c r="Q34" s="12" t="s">
        <v>81</v>
      </c>
      <c r="R34" s="5" t="s">
        <v>80</v>
      </c>
      <c r="S34" s="188">
        <v>1.287</v>
      </c>
      <c r="T34" s="188"/>
      <c r="U34" s="188"/>
      <c r="V34" s="6"/>
      <c r="W34" s="6"/>
      <c r="X34" s="6"/>
      <c r="Y34" s="6"/>
      <c r="Z34" s="27"/>
    </row>
    <row r="35" spans="1:26" ht="16.5" customHeight="1">
      <c r="A35" s="26"/>
      <c r="B35" s="6"/>
      <c r="C35" s="6"/>
      <c r="D35" s="6"/>
      <c r="E35" s="6"/>
      <c r="F35" s="6"/>
      <c r="G35" s="6"/>
      <c r="H35" s="5"/>
      <c r="I35" s="24"/>
      <c r="J35" s="24"/>
      <c r="K35" s="24"/>
      <c r="L35" s="6"/>
      <c r="M35" s="6"/>
      <c r="N35" s="6"/>
      <c r="O35" s="6"/>
      <c r="P35" s="6"/>
      <c r="Q35" s="12"/>
      <c r="R35" s="5"/>
      <c r="S35" s="33"/>
      <c r="T35" s="33"/>
      <c r="U35" s="6"/>
      <c r="V35" s="6"/>
      <c r="W35" s="6"/>
      <c r="X35" s="6"/>
      <c r="Y35" s="6"/>
      <c r="Z35" s="27"/>
    </row>
    <row r="36" spans="1:26" ht="16.5" customHeight="1">
      <c r="A36" s="26"/>
      <c r="B36" s="6"/>
      <c r="C36" s="6"/>
      <c r="D36" s="115" t="s">
        <v>21</v>
      </c>
      <c r="E36" s="115"/>
      <c r="F36" s="115"/>
      <c r="G36" s="6" t="s">
        <v>250</v>
      </c>
      <c r="H36" s="5" t="s">
        <v>12</v>
      </c>
      <c r="I36" s="6" t="s">
        <v>252</v>
      </c>
      <c r="J36" s="6"/>
      <c r="K36" s="6"/>
      <c r="L36" s="6"/>
      <c r="M36" s="6"/>
      <c r="N36" s="6"/>
      <c r="O36" s="6"/>
      <c r="P36" s="6"/>
      <c r="Q36" s="12" t="s">
        <v>251</v>
      </c>
      <c r="R36" s="5" t="s">
        <v>12</v>
      </c>
      <c r="S36" s="185">
        <f>ROUND(0.03*100/3600,5)</f>
        <v>0.00083</v>
      </c>
      <c r="T36" s="185"/>
      <c r="U36" s="185"/>
      <c r="V36" s="6" t="s">
        <v>211</v>
      </c>
      <c r="W36" s="6"/>
      <c r="X36" s="6"/>
      <c r="Y36" s="6"/>
      <c r="Z36" s="27"/>
    </row>
    <row r="37" spans="1:26" ht="16.5" customHeight="1">
      <c r="A37" s="26"/>
      <c r="B37" s="6"/>
      <c r="C37" s="6"/>
      <c r="D37" s="6"/>
      <c r="E37" s="6"/>
      <c r="F37" s="6"/>
      <c r="G37" s="6"/>
      <c r="H37" s="5" t="s">
        <v>51</v>
      </c>
      <c r="I37" s="186">
        <f>ROUND(S36*I34*3600/100,3)</f>
        <v>0</v>
      </c>
      <c r="J37" s="186"/>
      <c r="K37" s="186"/>
      <c r="L37" s="6" t="s">
        <v>84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27"/>
    </row>
    <row r="38" spans="1:26" ht="16.5" customHeight="1">
      <c r="A38" s="26"/>
      <c r="B38" s="6"/>
      <c r="C38" s="6"/>
      <c r="D38" s="6"/>
      <c r="E38" s="6"/>
      <c r="F38" s="6"/>
      <c r="G38" s="6"/>
      <c r="H38" s="5"/>
      <c r="I38" s="24"/>
      <c r="J38" s="24"/>
      <c r="K38" s="2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27"/>
    </row>
    <row r="39" spans="1:26" ht="16.5" customHeight="1">
      <c r="A39" s="26"/>
      <c r="B39" s="6"/>
      <c r="C39" s="115" t="s">
        <v>26</v>
      </c>
      <c r="D39" s="115"/>
      <c r="E39" s="115"/>
      <c r="F39" s="115"/>
      <c r="G39" s="12" t="s">
        <v>52</v>
      </c>
      <c r="H39" s="5" t="s">
        <v>39</v>
      </c>
      <c r="I39" s="6" t="s">
        <v>253</v>
      </c>
      <c r="J39" s="6"/>
      <c r="K39" s="6"/>
      <c r="L39" s="6"/>
      <c r="M39" s="6"/>
      <c r="N39" s="6"/>
      <c r="O39" s="6"/>
      <c r="P39" s="6"/>
      <c r="Q39" s="12" t="s">
        <v>82</v>
      </c>
      <c r="R39" s="5" t="s">
        <v>83</v>
      </c>
      <c r="S39" s="187">
        <f>0.9*0.5</f>
        <v>0.45</v>
      </c>
      <c r="T39" s="187"/>
      <c r="U39" s="187"/>
      <c r="V39" s="6"/>
      <c r="W39" s="6"/>
      <c r="X39" s="6"/>
      <c r="Y39" s="6"/>
      <c r="Z39" s="27"/>
    </row>
    <row r="40" spans="1:26" ht="16.5" customHeight="1">
      <c r="A40" s="26"/>
      <c r="B40" s="6"/>
      <c r="C40" s="6"/>
      <c r="D40" s="6"/>
      <c r="E40" s="6"/>
      <c r="F40" s="6"/>
      <c r="G40" s="6"/>
      <c r="H40" s="5" t="s">
        <v>83</v>
      </c>
      <c r="I40" s="182">
        <f>ROUND(S39*I37,3)</f>
        <v>0</v>
      </c>
      <c r="J40" s="183"/>
      <c r="K40" s="184"/>
      <c r="L40" s="6" t="s">
        <v>84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27"/>
    </row>
    <row r="41" spans="1:26" ht="16.5" customHeight="1">
      <c r="A41" s="2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7"/>
    </row>
    <row r="42" spans="1:26" ht="16.5" customHeight="1">
      <c r="A42" s="2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27"/>
    </row>
    <row r="43" spans="1:26" ht="16.5" customHeight="1">
      <c r="A43" s="26"/>
      <c r="B43" s="11" t="s">
        <v>107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27"/>
    </row>
    <row r="44" spans="1:26" ht="16.5" customHeight="1">
      <c r="A44" s="26"/>
      <c r="B44" s="1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27"/>
    </row>
    <row r="45" spans="1:26" ht="16.5" customHeight="1">
      <c r="A45" s="26"/>
      <c r="B45" s="6"/>
      <c r="C45" s="115" t="s">
        <v>32</v>
      </c>
      <c r="D45" s="115"/>
      <c r="E45" s="115"/>
      <c r="F45" s="115"/>
      <c r="G45" s="12" t="s">
        <v>58</v>
      </c>
      <c r="H45" s="5" t="s">
        <v>50</v>
      </c>
      <c r="I45" s="6" t="s">
        <v>254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27"/>
    </row>
    <row r="46" spans="1:26" ht="16.5" customHeight="1">
      <c r="A46" s="26"/>
      <c r="B46" s="6"/>
      <c r="C46" s="6"/>
      <c r="D46" s="6"/>
      <c r="E46" s="6"/>
      <c r="F46" s="6"/>
      <c r="G46" s="6"/>
      <c r="H46" s="5" t="s">
        <v>77</v>
      </c>
      <c r="I46" s="182">
        <f>ROUND(H26*O26/100+H27*10/100,3)</f>
        <v>0</v>
      </c>
      <c r="J46" s="183"/>
      <c r="K46" s="184"/>
      <c r="L46" s="6" t="s">
        <v>120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27"/>
    </row>
    <row r="47" spans="1:26" ht="16.5" customHeight="1">
      <c r="A47" s="2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27"/>
    </row>
    <row r="48" spans="1:26" ht="16.5" customHeight="1">
      <c r="A48" s="2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27"/>
    </row>
    <row r="49" spans="1:26" ht="16.5" customHeight="1">
      <c r="A49" s="2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27"/>
    </row>
    <row r="50" spans="1:26" ht="16.5" customHeight="1">
      <c r="A50" s="2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27"/>
    </row>
    <row r="51" spans="1:26" ht="16.5" customHeight="1">
      <c r="A51" s="2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27"/>
    </row>
    <row r="52" spans="1:26" ht="16.5" customHeight="1">
      <c r="A52" s="1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5" spans="1:26" ht="21">
      <c r="A55" s="194" t="s">
        <v>110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6"/>
    </row>
    <row r="56" spans="1:26" ht="16.5" customHeight="1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27"/>
    </row>
    <row r="57" spans="1:26" ht="16.5" customHeight="1">
      <c r="A57" s="26"/>
      <c r="B57" s="6"/>
      <c r="C57" s="6"/>
      <c r="D57" s="6"/>
      <c r="E57" s="197" t="s">
        <v>102</v>
      </c>
      <c r="F57" s="197"/>
      <c r="G57" s="197"/>
      <c r="H57" s="6"/>
      <c r="I57" s="6"/>
      <c r="J57" s="6"/>
      <c r="K57" s="6"/>
      <c r="L57" s="6"/>
      <c r="M57" s="6"/>
      <c r="N57" s="6"/>
      <c r="O57" s="6"/>
      <c r="P57" s="6"/>
      <c r="Q57" s="6"/>
      <c r="R57" s="197" t="s">
        <v>102</v>
      </c>
      <c r="S57" s="197"/>
      <c r="T57" s="197"/>
      <c r="U57" s="6"/>
      <c r="V57" s="6"/>
      <c r="W57" s="6"/>
      <c r="X57" s="6"/>
      <c r="Y57" s="6"/>
      <c r="Z57" s="27"/>
    </row>
    <row r="58" spans="1:26" ht="16.5" customHeight="1">
      <c r="A58" s="2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38" t="s">
        <v>238</v>
      </c>
      <c r="Z58" s="27"/>
    </row>
    <row r="59" spans="1:26" ht="16.5" customHeight="1">
      <c r="A59" s="26"/>
      <c r="B59" s="6"/>
      <c r="C59" s="6"/>
      <c r="D59" s="6"/>
      <c r="E59" s="28" t="s">
        <v>114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27"/>
    </row>
    <row r="60" spans="1:26" ht="16.5" customHeight="1">
      <c r="A60" s="26"/>
      <c r="B60" s="6"/>
      <c r="C60" s="6"/>
      <c r="D60" s="6"/>
      <c r="E60" s="28" t="s">
        <v>115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28" t="s">
        <v>187</v>
      </c>
      <c r="R60" s="6"/>
      <c r="S60" s="6"/>
      <c r="T60" s="28" t="s">
        <v>158</v>
      </c>
      <c r="U60" s="6"/>
      <c r="V60" s="6"/>
      <c r="W60" s="6"/>
      <c r="X60" s="6"/>
      <c r="Y60" s="6"/>
      <c r="Z60" s="27"/>
    </row>
    <row r="61" spans="1:26" ht="16.5" customHeight="1">
      <c r="A61" s="2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27"/>
    </row>
    <row r="62" spans="1:26" ht="16.5" customHeight="1">
      <c r="A62" s="198" t="s">
        <v>186</v>
      </c>
      <c r="B62" s="6"/>
      <c r="C62" s="6"/>
      <c r="D62" s="6"/>
      <c r="E62" s="6"/>
      <c r="F62" s="6"/>
      <c r="G62" s="6"/>
      <c r="H62" s="6"/>
      <c r="I62" s="6"/>
      <c r="J62" s="6"/>
      <c r="K62" s="17" t="s">
        <v>239</v>
      </c>
      <c r="L62" s="6"/>
      <c r="M62" s="6"/>
      <c r="N62" s="199" t="s">
        <v>186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17" t="s">
        <v>239</v>
      </c>
      <c r="Z62" s="27"/>
    </row>
    <row r="63" spans="1:26" ht="16.5" customHeight="1">
      <c r="A63" s="198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99"/>
      <c r="O63" s="6"/>
      <c r="P63" s="6"/>
      <c r="Q63" s="6"/>
      <c r="R63" s="6"/>
      <c r="S63" s="6"/>
      <c r="T63" s="6"/>
      <c r="U63" s="6"/>
      <c r="V63" s="6"/>
      <c r="W63" s="6"/>
      <c r="X63" s="17">
        <v>30</v>
      </c>
      <c r="Y63" s="6"/>
      <c r="Z63" s="27"/>
    </row>
    <row r="64" spans="1:26" ht="16.5" customHeight="1">
      <c r="A64" s="198"/>
      <c r="B64" s="6"/>
      <c r="C64" s="6"/>
      <c r="D64" s="6"/>
      <c r="E64" s="6"/>
      <c r="F64" s="6"/>
      <c r="G64" s="6"/>
      <c r="H64" s="6"/>
      <c r="I64" s="6"/>
      <c r="J64" s="6"/>
      <c r="K64" s="17" t="s">
        <v>240</v>
      </c>
      <c r="L64" s="6"/>
      <c r="M64" s="6"/>
      <c r="N64" s="199"/>
      <c r="O64" s="6"/>
      <c r="P64" s="6"/>
      <c r="Q64" s="6"/>
      <c r="R64" s="6"/>
      <c r="S64" s="6"/>
      <c r="T64" s="6"/>
      <c r="U64" s="6"/>
      <c r="V64" s="6"/>
      <c r="W64" s="6"/>
      <c r="X64" s="200" t="s">
        <v>198</v>
      </c>
      <c r="Y64" s="200" t="s">
        <v>240</v>
      </c>
      <c r="Z64" s="27"/>
    </row>
    <row r="65" spans="1:26" ht="16.5" customHeight="1">
      <c r="A65" s="198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99"/>
      <c r="O65" s="6"/>
      <c r="P65" s="6"/>
      <c r="Q65" s="6"/>
      <c r="R65" s="6"/>
      <c r="S65" s="6"/>
      <c r="T65" s="6"/>
      <c r="U65" s="6"/>
      <c r="V65" s="6"/>
      <c r="W65" s="6"/>
      <c r="X65" s="200"/>
      <c r="Y65" s="200"/>
      <c r="Z65" s="27"/>
    </row>
    <row r="66" spans="1:26" ht="16.5" customHeight="1">
      <c r="A66" s="26"/>
      <c r="B66" s="6"/>
      <c r="C66" s="6"/>
      <c r="D66" s="6"/>
      <c r="E66" s="6"/>
      <c r="F66" s="6"/>
      <c r="G66" s="6"/>
      <c r="H66" s="6"/>
      <c r="I66" s="6"/>
      <c r="J66" s="6"/>
      <c r="K66" s="201" t="s">
        <v>189</v>
      </c>
      <c r="L66" s="6"/>
      <c r="M66" s="6"/>
      <c r="N66" s="199"/>
      <c r="O66" s="6"/>
      <c r="P66" s="6"/>
      <c r="Q66" s="6"/>
      <c r="R66" s="6"/>
      <c r="S66" s="6"/>
      <c r="T66" s="6"/>
      <c r="U66" s="6"/>
      <c r="V66" s="6"/>
      <c r="W66" s="6"/>
      <c r="X66" s="200"/>
      <c r="Y66" s="6"/>
      <c r="Z66" s="27"/>
    </row>
    <row r="67" spans="1:26" ht="16.5" customHeight="1">
      <c r="A67" s="26"/>
      <c r="B67" s="6"/>
      <c r="C67" s="6"/>
      <c r="D67" s="6"/>
      <c r="E67" s="6"/>
      <c r="F67" s="6"/>
      <c r="G67" s="6"/>
      <c r="H67" s="6"/>
      <c r="I67" s="6"/>
      <c r="J67" s="6"/>
      <c r="K67" s="201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01" t="s">
        <v>189</v>
      </c>
      <c r="Z67" s="27"/>
    </row>
    <row r="68" spans="1:26" ht="16.5" customHeight="1">
      <c r="A68" s="26"/>
      <c r="B68" s="6"/>
      <c r="C68" s="6"/>
      <c r="D68" s="6"/>
      <c r="E68" s="6"/>
      <c r="F68" s="6"/>
      <c r="G68" s="6"/>
      <c r="H68" s="6"/>
      <c r="I68" s="6"/>
      <c r="J68" s="6"/>
      <c r="K68" s="201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201"/>
      <c r="Z68" s="27"/>
    </row>
    <row r="69" spans="1:26" ht="16.5" customHeight="1">
      <c r="A69" s="26"/>
      <c r="B69" s="6"/>
      <c r="C69" s="6"/>
      <c r="D69" s="28" t="s">
        <v>114</v>
      </c>
      <c r="E69" s="6"/>
      <c r="F69" s="6"/>
      <c r="G69" s="6"/>
      <c r="H69" s="6"/>
      <c r="I69" s="6"/>
      <c r="J69" s="6"/>
      <c r="K69" s="31"/>
      <c r="L69" s="6"/>
      <c r="M69" s="6"/>
      <c r="N69" s="6"/>
      <c r="O69" s="6"/>
      <c r="P69" s="6"/>
      <c r="Q69" s="28" t="s">
        <v>158</v>
      </c>
      <c r="R69" s="6"/>
      <c r="S69" s="6"/>
      <c r="T69" s="6"/>
      <c r="U69" s="6"/>
      <c r="V69" s="6"/>
      <c r="W69" s="6"/>
      <c r="X69" s="6"/>
      <c r="Y69" s="201"/>
      <c r="Z69" s="27"/>
    </row>
    <row r="70" spans="1:26" ht="16.5" customHeight="1">
      <c r="A70" s="26"/>
      <c r="B70" s="6"/>
      <c r="C70" s="6"/>
      <c r="D70" s="6"/>
      <c r="E70" s="6" t="s">
        <v>241</v>
      </c>
      <c r="F70" s="6"/>
      <c r="G70" s="6"/>
      <c r="H70" s="6"/>
      <c r="I70" s="6"/>
      <c r="J70" s="6"/>
      <c r="K70" s="31"/>
      <c r="L70" s="6"/>
      <c r="M70" s="6"/>
      <c r="N70" s="6"/>
      <c r="O70" s="6"/>
      <c r="P70" s="6"/>
      <c r="Q70" s="6"/>
      <c r="R70" s="6" t="s">
        <v>245</v>
      </c>
      <c r="S70" s="6"/>
      <c r="T70" s="6"/>
      <c r="U70" s="6"/>
      <c r="V70" s="6"/>
      <c r="W70" s="6"/>
      <c r="X70" s="6"/>
      <c r="Y70" s="32"/>
      <c r="Z70" s="27"/>
    </row>
    <row r="71" spans="1:26" ht="16.5" customHeight="1">
      <c r="A71" s="26"/>
      <c r="B71" s="6"/>
      <c r="C71" s="6"/>
      <c r="D71" s="6"/>
      <c r="E71" s="6" t="s">
        <v>242</v>
      </c>
      <c r="F71" s="6"/>
      <c r="G71" s="6"/>
      <c r="H71" s="6"/>
      <c r="I71" s="6"/>
      <c r="J71" s="6"/>
      <c r="K71" s="31"/>
      <c r="L71" s="6"/>
      <c r="M71" s="6"/>
      <c r="N71" s="6"/>
      <c r="O71" s="6"/>
      <c r="P71" s="6"/>
      <c r="Q71" s="6"/>
      <c r="R71" s="6" t="s">
        <v>246</v>
      </c>
      <c r="S71" s="6"/>
      <c r="T71" s="6"/>
      <c r="U71" s="6"/>
      <c r="V71" s="6"/>
      <c r="W71" s="6"/>
      <c r="X71" s="32"/>
      <c r="Y71" s="6"/>
      <c r="Z71" s="27"/>
    </row>
    <row r="72" spans="1:26" ht="16.5" customHeight="1">
      <c r="A72" s="26"/>
      <c r="B72" s="6"/>
      <c r="C72" s="6"/>
      <c r="D72" s="28" t="s">
        <v>115</v>
      </c>
      <c r="E72" s="6"/>
      <c r="F72" s="6"/>
      <c r="G72" s="6"/>
      <c r="H72" s="6"/>
      <c r="I72" s="6"/>
      <c r="J72" s="6"/>
      <c r="K72" s="31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32"/>
      <c r="Y72" s="6"/>
      <c r="Z72" s="27"/>
    </row>
    <row r="73" spans="1:26" ht="16.5" customHeight="1">
      <c r="A73" s="26"/>
      <c r="B73" s="6"/>
      <c r="C73" s="6"/>
      <c r="D73" s="6"/>
      <c r="E73" s="6" t="s">
        <v>243</v>
      </c>
      <c r="F73" s="6"/>
      <c r="G73" s="6"/>
      <c r="H73" s="6"/>
      <c r="I73" s="6"/>
      <c r="J73" s="6"/>
      <c r="K73" s="31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32"/>
      <c r="Y73" s="6"/>
      <c r="Z73" s="27"/>
    </row>
    <row r="74" spans="1:26" ht="16.5" customHeight="1">
      <c r="A74" s="26"/>
      <c r="B74" s="6"/>
      <c r="C74" s="6"/>
      <c r="D74" s="6"/>
      <c r="E74" s="6" t="s">
        <v>244</v>
      </c>
      <c r="F74" s="6"/>
      <c r="G74" s="6"/>
      <c r="H74" s="6"/>
      <c r="I74" s="6"/>
      <c r="J74" s="6"/>
      <c r="K74" s="31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32"/>
      <c r="Y74" s="6"/>
      <c r="Z74" s="27"/>
    </row>
    <row r="75" spans="1:26" ht="16.5" customHeight="1" thickBot="1">
      <c r="A75" s="26"/>
      <c r="B75" s="6"/>
      <c r="C75" s="6"/>
      <c r="D75" s="6"/>
      <c r="E75" s="6"/>
      <c r="F75" s="6"/>
      <c r="G75" s="6"/>
      <c r="H75" s="6"/>
      <c r="I75" s="6"/>
      <c r="J75" s="6"/>
      <c r="K75" s="31"/>
      <c r="L75" s="6"/>
      <c r="M75" s="6"/>
      <c r="N75" s="6"/>
      <c r="O75" s="6"/>
      <c r="P75" s="6"/>
      <c r="Q75" s="6"/>
      <c r="R75" s="6"/>
      <c r="S75" s="6" t="s">
        <v>297</v>
      </c>
      <c r="T75" s="6"/>
      <c r="U75" s="6"/>
      <c r="V75" s="6"/>
      <c r="W75" s="6"/>
      <c r="X75" s="6"/>
      <c r="Y75" s="6"/>
      <c r="Z75" s="27"/>
    </row>
    <row r="76" spans="1:26" ht="16.5" customHeight="1" thickBot="1" thickTop="1">
      <c r="A76" s="26"/>
      <c r="B76" s="11" t="s">
        <v>105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 t="s">
        <v>298</v>
      </c>
      <c r="T76" s="6"/>
      <c r="U76" s="6"/>
      <c r="V76" s="6"/>
      <c r="X76" s="6"/>
      <c r="Y76" s="67">
        <v>1</v>
      </c>
      <c r="Z76" s="27"/>
    </row>
    <row r="77" spans="1:26" ht="16.5" customHeight="1" thickBot="1" thickTop="1">
      <c r="A77" s="26"/>
      <c r="B77" s="1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27"/>
    </row>
    <row r="78" spans="1:26" ht="16.5" customHeight="1" thickBot="1" thickTop="1">
      <c r="A78" s="26"/>
      <c r="B78" s="6"/>
      <c r="C78" s="123" t="s">
        <v>143</v>
      </c>
      <c r="D78" s="123"/>
      <c r="E78" s="123"/>
      <c r="F78" s="12" t="s">
        <v>247</v>
      </c>
      <c r="G78" s="5" t="s">
        <v>75</v>
      </c>
      <c r="H78" s="189">
        <v>0.05</v>
      </c>
      <c r="I78" s="190"/>
      <c r="J78" s="6" t="s">
        <v>76</v>
      </c>
      <c r="K78" s="5" t="s">
        <v>157</v>
      </c>
      <c r="L78" s="123" t="s">
        <v>154</v>
      </c>
      <c r="M78" s="123"/>
      <c r="N78" s="5" t="s">
        <v>11</v>
      </c>
      <c r="O78" s="192">
        <v>10</v>
      </c>
      <c r="P78" s="193"/>
      <c r="Q78" s="6" t="s">
        <v>155</v>
      </c>
      <c r="R78" s="41" t="s">
        <v>180</v>
      </c>
      <c r="S78" s="42" t="s">
        <v>288</v>
      </c>
      <c r="T78" s="6"/>
      <c r="U78" s="6"/>
      <c r="V78" s="6"/>
      <c r="W78" s="6"/>
      <c r="X78" s="6"/>
      <c r="Y78" s="6"/>
      <c r="Z78" s="27"/>
    </row>
    <row r="79" spans="1:26" ht="16.5" customHeight="1" thickBot="1" thickTop="1">
      <c r="A79" s="26"/>
      <c r="B79" s="6"/>
      <c r="C79" s="123" t="s">
        <v>144</v>
      </c>
      <c r="D79" s="123"/>
      <c r="E79" s="123"/>
      <c r="F79" s="12" t="s">
        <v>248</v>
      </c>
      <c r="G79" s="5" t="s">
        <v>48</v>
      </c>
      <c r="H79" s="189">
        <v>0.2</v>
      </c>
      <c r="I79" s="190"/>
      <c r="J79" s="6" t="s">
        <v>78</v>
      </c>
      <c r="K79" s="5"/>
      <c r="L79" s="6"/>
      <c r="M79" s="6"/>
      <c r="N79" s="5"/>
      <c r="O79" s="6"/>
      <c r="P79" s="6"/>
      <c r="Q79" s="6"/>
      <c r="R79" s="6"/>
      <c r="S79" s="42" t="s">
        <v>289</v>
      </c>
      <c r="T79" s="6"/>
      <c r="U79" s="6"/>
      <c r="V79" s="6"/>
      <c r="W79" s="6"/>
      <c r="X79" s="6"/>
      <c r="Y79" s="6"/>
      <c r="Z79" s="27"/>
    </row>
    <row r="80" spans="1:26" ht="16.5" customHeight="1" thickTop="1">
      <c r="A80" s="26"/>
      <c r="B80" s="6"/>
      <c r="C80" s="123" t="s">
        <v>29</v>
      </c>
      <c r="D80" s="123"/>
      <c r="E80" s="123"/>
      <c r="F80" s="12" t="s">
        <v>6</v>
      </c>
      <c r="G80" s="5" t="s">
        <v>48</v>
      </c>
      <c r="H80" s="191">
        <f>H78+H79</f>
        <v>0.25</v>
      </c>
      <c r="I80" s="191"/>
      <c r="J80" s="6" t="s">
        <v>78</v>
      </c>
      <c r="K80" s="6"/>
      <c r="L80" s="6"/>
      <c r="M80" s="6"/>
      <c r="N80" s="6"/>
      <c r="O80" s="6"/>
      <c r="P80" s="6"/>
      <c r="Q80" s="6"/>
      <c r="R80" s="6"/>
      <c r="S80" s="42" t="s">
        <v>290</v>
      </c>
      <c r="T80" s="6"/>
      <c r="U80" s="6"/>
      <c r="V80" s="6"/>
      <c r="W80" s="6"/>
      <c r="X80" s="6"/>
      <c r="Y80" s="6"/>
      <c r="Z80" s="27"/>
    </row>
    <row r="81" spans="1:26" ht="16.5" customHeight="1">
      <c r="A81" s="2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27"/>
    </row>
    <row r="82" spans="1:26" ht="16.5" customHeight="1">
      <c r="A82" s="2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27"/>
    </row>
    <row r="83" spans="1:26" ht="16.5" customHeight="1">
      <c r="A83" s="26"/>
      <c r="B83" s="11" t="s">
        <v>106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27"/>
    </row>
    <row r="84" spans="1:26" ht="16.5" customHeight="1">
      <c r="A84" s="26"/>
      <c r="B84" s="1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27"/>
    </row>
    <row r="85" spans="1:26" ht="16.5" customHeight="1">
      <c r="A85" s="26"/>
      <c r="B85" s="6"/>
      <c r="C85" s="6"/>
      <c r="D85" s="123" t="s">
        <v>17</v>
      </c>
      <c r="E85" s="123"/>
      <c r="F85" s="123"/>
      <c r="G85" s="6" t="s">
        <v>249</v>
      </c>
      <c r="H85" s="5" t="s">
        <v>12</v>
      </c>
      <c r="I85" s="6" t="s">
        <v>20</v>
      </c>
      <c r="J85" s="6"/>
      <c r="K85" s="6"/>
      <c r="L85" s="6"/>
      <c r="M85" s="6"/>
      <c r="N85" s="6"/>
      <c r="O85" s="6"/>
      <c r="P85" s="6"/>
      <c r="Q85" s="12" t="s">
        <v>46</v>
      </c>
      <c r="R85" s="5" t="s">
        <v>12</v>
      </c>
      <c r="S85" s="188">
        <v>0.014</v>
      </c>
      <c r="T85" s="188"/>
      <c r="U85" s="188"/>
      <c r="V85" s="6"/>
      <c r="W85" s="6"/>
      <c r="X85" s="6"/>
      <c r="Y85" s="6"/>
      <c r="Z85" s="27"/>
    </row>
    <row r="86" spans="1:26" ht="16.5" customHeight="1">
      <c r="A86" s="26"/>
      <c r="B86" s="6"/>
      <c r="C86" s="6"/>
      <c r="D86" s="6"/>
      <c r="E86" s="6"/>
      <c r="F86" s="6"/>
      <c r="G86" s="6"/>
      <c r="H86" s="5" t="s">
        <v>12</v>
      </c>
      <c r="I86" s="186">
        <f>IF(H78=0,0,ROUND(S85*H80+S86,3))</f>
        <v>1.291</v>
      </c>
      <c r="J86" s="186"/>
      <c r="K86" s="186"/>
      <c r="L86" s="6" t="s">
        <v>79</v>
      </c>
      <c r="M86" s="6"/>
      <c r="N86" s="6"/>
      <c r="O86" s="6"/>
      <c r="P86" s="6"/>
      <c r="Q86" s="12" t="s">
        <v>81</v>
      </c>
      <c r="R86" s="5" t="s">
        <v>80</v>
      </c>
      <c r="S86" s="188">
        <v>1.287</v>
      </c>
      <c r="T86" s="188"/>
      <c r="U86" s="188"/>
      <c r="V86" s="6"/>
      <c r="W86" s="6"/>
      <c r="X86" s="6"/>
      <c r="Y86" s="6"/>
      <c r="Z86" s="27"/>
    </row>
    <row r="87" spans="1:26" ht="16.5" customHeight="1">
      <c r="A87" s="26"/>
      <c r="B87" s="6"/>
      <c r="C87" s="6"/>
      <c r="D87" s="6"/>
      <c r="E87" s="6"/>
      <c r="F87" s="6"/>
      <c r="G87" s="6"/>
      <c r="H87" s="5"/>
      <c r="I87" s="24"/>
      <c r="J87" s="24"/>
      <c r="K87" s="24"/>
      <c r="L87" s="6"/>
      <c r="M87" s="6"/>
      <c r="N87" s="6"/>
      <c r="O87" s="6"/>
      <c r="P87" s="6"/>
      <c r="Q87" s="12"/>
      <c r="R87" s="5"/>
      <c r="S87" s="33"/>
      <c r="T87" s="33"/>
      <c r="U87" s="6"/>
      <c r="V87" s="6"/>
      <c r="W87" s="6"/>
      <c r="X87" s="6"/>
      <c r="Y87" s="6"/>
      <c r="Z87" s="27"/>
    </row>
    <row r="88" spans="1:26" ht="16.5" customHeight="1">
      <c r="A88" s="26"/>
      <c r="B88" s="6"/>
      <c r="C88" s="6"/>
      <c r="D88" s="115" t="s">
        <v>21</v>
      </c>
      <c r="E88" s="115"/>
      <c r="F88" s="115"/>
      <c r="G88" s="6" t="s">
        <v>250</v>
      </c>
      <c r="H88" s="5" t="s">
        <v>12</v>
      </c>
      <c r="I88" s="6" t="s">
        <v>252</v>
      </c>
      <c r="J88" s="6"/>
      <c r="K88" s="6"/>
      <c r="L88" s="6"/>
      <c r="M88" s="6"/>
      <c r="N88" s="6"/>
      <c r="O88" s="6"/>
      <c r="P88" s="6"/>
      <c r="Q88" s="12" t="s">
        <v>251</v>
      </c>
      <c r="R88" s="5" t="s">
        <v>12</v>
      </c>
      <c r="S88" s="185">
        <f>ROUND(0.03*100/3600,5)</f>
        <v>0.00083</v>
      </c>
      <c r="T88" s="185"/>
      <c r="U88" s="185"/>
      <c r="V88" s="6" t="s">
        <v>211</v>
      </c>
      <c r="W88" s="6"/>
      <c r="X88" s="6"/>
      <c r="Y88" s="6"/>
      <c r="Z88" s="27"/>
    </row>
    <row r="89" spans="1:26" ht="16.5" customHeight="1">
      <c r="A89" s="26"/>
      <c r="B89" s="6"/>
      <c r="C89" s="6"/>
      <c r="D89" s="6"/>
      <c r="E89" s="6"/>
      <c r="F89" s="6"/>
      <c r="G89" s="6"/>
      <c r="H89" s="5" t="s">
        <v>51</v>
      </c>
      <c r="I89" s="186">
        <f>ROUND(S88*I86*3600/100,3)</f>
        <v>0.039</v>
      </c>
      <c r="J89" s="186"/>
      <c r="K89" s="186"/>
      <c r="L89" s="6" t="s">
        <v>84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27"/>
    </row>
    <row r="90" spans="1:26" ht="16.5" customHeight="1">
      <c r="A90" s="26"/>
      <c r="B90" s="6"/>
      <c r="C90" s="6"/>
      <c r="D90" s="6"/>
      <c r="E90" s="6"/>
      <c r="F90" s="6"/>
      <c r="G90" s="6"/>
      <c r="H90" s="5"/>
      <c r="I90" s="24"/>
      <c r="J90" s="24"/>
      <c r="K90" s="24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27"/>
    </row>
    <row r="91" spans="1:26" ht="16.5" customHeight="1">
      <c r="A91" s="26"/>
      <c r="B91" s="6"/>
      <c r="C91" s="115" t="s">
        <v>26</v>
      </c>
      <c r="D91" s="115"/>
      <c r="E91" s="115"/>
      <c r="F91" s="115"/>
      <c r="G91" s="12" t="s">
        <v>52</v>
      </c>
      <c r="H91" s="5" t="s">
        <v>39</v>
      </c>
      <c r="I91" s="6" t="s">
        <v>253</v>
      </c>
      <c r="J91" s="6"/>
      <c r="K91" s="6"/>
      <c r="L91" s="6"/>
      <c r="M91" s="6"/>
      <c r="N91" s="6"/>
      <c r="O91" s="6"/>
      <c r="P91" s="6"/>
      <c r="Q91" s="12" t="s">
        <v>82</v>
      </c>
      <c r="R91" s="5" t="s">
        <v>83</v>
      </c>
      <c r="S91" s="187">
        <f>0.9*0.5</f>
        <v>0.45</v>
      </c>
      <c r="T91" s="187"/>
      <c r="U91" s="187"/>
      <c r="V91" s="6"/>
      <c r="W91" s="6"/>
      <c r="X91" s="6"/>
      <c r="Y91" s="6"/>
      <c r="Z91" s="27"/>
    </row>
    <row r="92" spans="1:26" ht="16.5" customHeight="1">
      <c r="A92" s="26"/>
      <c r="B92" s="6"/>
      <c r="C92" s="6"/>
      <c r="D92" s="6"/>
      <c r="E92" s="6"/>
      <c r="F92" s="6"/>
      <c r="G92" s="6"/>
      <c r="H92" s="5" t="s">
        <v>83</v>
      </c>
      <c r="I92" s="182">
        <f>ROUND(S91*I89,3)</f>
        <v>0.018</v>
      </c>
      <c r="J92" s="183"/>
      <c r="K92" s="184"/>
      <c r="L92" s="6" t="s">
        <v>84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27"/>
    </row>
    <row r="93" spans="1:26" ht="16.5" customHeight="1">
      <c r="A93" s="2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27"/>
    </row>
    <row r="94" spans="1:26" ht="16.5" customHeight="1">
      <c r="A94" s="2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27"/>
    </row>
    <row r="95" spans="1:26" ht="16.5" customHeight="1">
      <c r="A95" s="26"/>
      <c r="B95" s="11" t="s">
        <v>107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27"/>
    </row>
    <row r="96" spans="1:26" ht="16.5" customHeight="1">
      <c r="A96" s="26"/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27"/>
    </row>
    <row r="97" spans="1:26" ht="16.5" customHeight="1">
      <c r="A97" s="26"/>
      <c r="B97" s="6"/>
      <c r="C97" s="115" t="s">
        <v>32</v>
      </c>
      <c r="D97" s="115"/>
      <c r="E97" s="115"/>
      <c r="F97" s="115"/>
      <c r="G97" s="12" t="s">
        <v>58</v>
      </c>
      <c r="H97" s="5" t="s">
        <v>50</v>
      </c>
      <c r="I97" s="6" t="s">
        <v>254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27"/>
    </row>
    <row r="98" spans="1:26" ht="16.5" customHeight="1">
      <c r="A98" s="26"/>
      <c r="B98" s="6"/>
      <c r="C98" s="6"/>
      <c r="D98" s="6"/>
      <c r="E98" s="6"/>
      <c r="F98" s="6"/>
      <c r="G98" s="6"/>
      <c r="H98" s="5" t="s">
        <v>77</v>
      </c>
      <c r="I98" s="182">
        <f>ROUND(H78*O78/100+H79*10/100,3)</f>
        <v>0.025</v>
      </c>
      <c r="J98" s="183"/>
      <c r="K98" s="184"/>
      <c r="L98" s="6" t="s">
        <v>120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27"/>
    </row>
    <row r="99" spans="1:26" ht="16.5" customHeight="1">
      <c r="A99" s="2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27"/>
    </row>
    <row r="100" spans="1:26" ht="16.5" customHeight="1">
      <c r="A100" s="2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27"/>
    </row>
    <row r="101" spans="1:26" ht="16.5" customHeight="1">
      <c r="A101" s="2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27"/>
    </row>
    <row r="102" spans="1:26" ht="16.5" customHeight="1">
      <c r="A102" s="2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27"/>
    </row>
    <row r="103" spans="1:26" ht="16.5" customHeight="1">
      <c r="A103" s="2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27"/>
    </row>
    <row r="104" spans="1:26" ht="16.5" customHeight="1">
      <c r="A104" s="2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27"/>
    </row>
    <row r="105" spans="1:26" ht="16.5" customHeight="1">
      <c r="A105" s="2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27"/>
    </row>
    <row r="106" spans="1:26" ht="16.5" customHeight="1">
      <c r="A106" s="16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</row>
  </sheetData>
  <sheetProtection password="C6EA" sheet="1" objects="1" scenarios="1" selectLockedCells="1"/>
  <mergeCells count="58">
    <mergeCell ref="C39:F39"/>
    <mergeCell ref="C45:F45"/>
    <mergeCell ref="I34:K34"/>
    <mergeCell ref="I37:K37"/>
    <mergeCell ref="C28:E28"/>
    <mergeCell ref="D33:F33"/>
    <mergeCell ref="D36:F36"/>
    <mergeCell ref="A1:Z1"/>
    <mergeCell ref="C26:E26"/>
    <mergeCell ref="C27:E27"/>
    <mergeCell ref="E3:G3"/>
    <mergeCell ref="R3:T3"/>
    <mergeCell ref="A8:A11"/>
    <mergeCell ref="N8:N12"/>
    <mergeCell ref="K12:K14"/>
    <mergeCell ref="Y13:Y15"/>
    <mergeCell ref="X10:X12"/>
    <mergeCell ref="Y10:Y11"/>
    <mergeCell ref="H26:I26"/>
    <mergeCell ref="H27:I27"/>
    <mergeCell ref="I40:K40"/>
    <mergeCell ref="S36:U36"/>
    <mergeCell ref="L26:M26"/>
    <mergeCell ref="S39:U39"/>
    <mergeCell ref="S33:U33"/>
    <mergeCell ref="S34:U34"/>
    <mergeCell ref="Y64:Y65"/>
    <mergeCell ref="K66:K68"/>
    <mergeCell ref="Y67:Y69"/>
    <mergeCell ref="I46:K46"/>
    <mergeCell ref="H28:I28"/>
    <mergeCell ref="O26:P26"/>
    <mergeCell ref="C78:E78"/>
    <mergeCell ref="H78:I78"/>
    <mergeCell ref="L78:M78"/>
    <mergeCell ref="O78:P78"/>
    <mergeCell ref="A55:Z55"/>
    <mergeCell ref="E57:G57"/>
    <mergeCell ref="R57:T57"/>
    <mergeCell ref="A62:A65"/>
    <mergeCell ref="N62:N66"/>
    <mergeCell ref="X64:X66"/>
    <mergeCell ref="D85:F85"/>
    <mergeCell ref="S85:U85"/>
    <mergeCell ref="I86:K86"/>
    <mergeCell ref="S86:U86"/>
    <mergeCell ref="C79:E79"/>
    <mergeCell ref="H79:I79"/>
    <mergeCell ref="C80:E80"/>
    <mergeCell ref="H80:I80"/>
    <mergeCell ref="I92:K92"/>
    <mergeCell ref="C97:F97"/>
    <mergeCell ref="I98:K98"/>
    <mergeCell ref="D88:F88"/>
    <mergeCell ref="S88:U88"/>
    <mergeCell ref="I89:K89"/>
    <mergeCell ref="C91:F91"/>
    <mergeCell ref="S91:U91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O106"/>
  <sheetViews>
    <sheetView showZeros="0" zoomScalePageLayoutView="0" workbookViewId="0" topLeftCell="A1">
      <selection activeCell="I21" sqref="I21:J21"/>
    </sheetView>
  </sheetViews>
  <sheetFormatPr defaultColWidth="3.50390625" defaultRowHeight="16.5" customHeight="1"/>
  <cols>
    <col min="1" max="16384" width="3.50390625" style="1" customWidth="1"/>
  </cols>
  <sheetData>
    <row r="1" spans="1:26" ht="21">
      <c r="A1" s="194" t="s">
        <v>138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6"/>
    </row>
    <row r="2" spans="1:26" ht="16.5" customHeight="1">
      <c r="A2" s="2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7"/>
    </row>
    <row r="3" spans="1:26" ht="16.5" customHeight="1">
      <c r="A3" s="26"/>
      <c r="B3" s="6"/>
      <c r="C3" s="6"/>
      <c r="D3" s="6"/>
      <c r="E3" s="197" t="s">
        <v>101</v>
      </c>
      <c r="F3" s="197"/>
      <c r="G3" s="197"/>
      <c r="H3" s="6"/>
      <c r="I3" s="6"/>
      <c r="J3" s="6"/>
      <c r="K3" s="6"/>
      <c r="L3" s="6"/>
      <c r="M3" s="6"/>
      <c r="N3" s="6"/>
      <c r="O3" s="6"/>
      <c r="P3" s="6"/>
      <c r="Q3" s="6"/>
      <c r="R3" s="197" t="s">
        <v>102</v>
      </c>
      <c r="S3" s="197"/>
      <c r="T3" s="197"/>
      <c r="U3" s="6"/>
      <c r="V3" s="6"/>
      <c r="W3" s="6"/>
      <c r="X3" s="6"/>
      <c r="Y3" s="6"/>
      <c r="Z3" s="27"/>
    </row>
    <row r="4" spans="1:26" ht="16.5" customHeight="1">
      <c r="A4" s="26"/>
      <c r="B4" s="6"/>
      <c r="C4" s="6"/>
      <c r="D4" s="6"/>
      <c r="E4" s="6"/>
      <c r="F4" s="38" t="s">
        <v>85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11" t="s">
        <v>104</v>
      </c>
      <c r="T4" s="211"/>
      <c r="U4" s="6"/>
      <c r="V4" s="6"/>
      <c r="W4" s="6"/>
      <c r="X4" s="6"/>
      <c r="Y4" s="38" t="s">
        <v>238</v>
      </c>
      <c r="Z4" s="27"/>
    </row>
    <row r="5" spans="1:26" ht="16.5" customHeight="1">
      <c r="A5" s="26"/>
      <c r="B5" s="6"/>
      <c r="C5" s="6"/>
      <c r="D5" s="212" t="s">
        <v>185</v>
      </c>
      <c r="E5" s="212"/>
      <c r="F5" s="212"/>
      <c r="G5" s="212"/>
      <c r="H5" s="212"/>
      <c r="I5" s="6"/>
      <c r="J5" s="6"/>
      <c r="K5" s="6"/>
      <c r="L5" s="6"/>
      <c r="M5" s="6"/>
      <c r="N5" s="6"/>
      <c r="O5" s="6"/>
      <c r="P5" s="6"/>
      <c r="Q5" s="6"/>
      <c r="R5" s="6"/>
      <c r="S5" s="5"/>
      <c r="T5" s="5"/>
      <c r="U5" s="6"/>
      <c r="V5" s="6"/>
      <c r="W5" s="6"/>
      <c r="X5" s="6"/>
      <c r="Y5" s="6"/>
      <c r="Z5" s="27"/>
    </row>
    <row r="6" spans="1:26" ht="16.5" customHeight="1">
      <c r="A6" s="2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53" t="s">
        <v>103</v>
      </c>
      <c r="Z6" s="27"/>
    </row>
    <row r="7" spans="1:26" ht="16.5" customHeight="1">
      <c r="A7" s="34"/>
      <c r="B7" s="200" t="s">
        <v>185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27"/>
    </row>
    <row r="8" spans="1:26" ht="16.5" customHeight="1">
      <c r="A8" s="34"/>
      <c r="B8" s="20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7"/>
    </row>
    <row r="9" spans="1:26" ht="16.5" customHeight="1">
      <c r="A9" s="34"/>
      <c r="B9" s="200"/>
      <c r="C9" s="6"/>
      <c r="D9" s="6"/>
      <c r="E9" s="6"/>
      <c r="F9" s="6"/>
      <c r="G9" s="6"/>
      <c r="H9" s="6"/>
      <c r="I9" s="6"/>
      <c r="J9" s="28" t="s">
        <v>111</v>
      </c>
      <c r="K9" s="6"/>
      <c r="L9" s="6"/>
      <c r="M9" s="6"/>
      <c r="N9" s="199" t="s">
        <v>186</v>
      </c>
      <c r="O9" s="30"/>
      <c r="P9" s="6"/>
      <c r="Q9" s="6"/>
      <c r="R9" s="6"/>
      <c r="S9" s="6"/>
      <c r="T9" s="6"/>
      <c r="U9" s="6"/>
      <c r="V9" s="6"/>
      <c r="W9" s="6"/>
      <c r="X9" s="28" t="s">
        <v>111</v>
      </c>
      <c r="Y9" s="6"/>
      <c r="Z9" s="27"/>
    </row>
    <row r="10" spans="1:26" ht="16.5" customHeight="1">
      <c r="A10" s="29" t="s">
        <v>85</v>
      </c>
      <c r="B10" s="20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13"/>
      <c r="O10" s="47"/>
      <c r="P10" s="6"/>
      <c r="Q10" s="6"/>
      <c r="R10" s="6"/>
      <c r="S10" s="6"/>
      <c r="T10" s="6"/>
      <c r="U10" s="6"/>
      <c r="V10" s="6"/>
      <c r="W10" s="6"/>
      <c r="X10" s="6"/>
      <c r="Y10" s="6"/>
      <c r="Z10" s="27"/>
    </row>
    <row r="11" spans="1:26" ht="16.5" customHeight="1">
      <c r="A11" s="34"/>
      <c r="B11" s="20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13"/>
      <c r="O11" s="47"/>
      <c r="P11" s="6"/>
      <c r="Q11" s="6"/>
      <c r="R11" s="6"/>
      <c r="S11" s="6"/>
      <c r="T11" s="6"/>
      <c r="U11" s="6"/>
      <c r="V11" s="6"/>
      <c r="W11" s="6"/>
      <c r="X11" s="28" t="s">
        <v>187</v>
      </c>
      <c r="Y11" s="6"/>
      <c r="Z11" s="27"/>
    </row>
    <row r="12" spans="1:26" ht="16.5" customHeight="1">
      <c r="A12" s="34"/>
      <c r="B12" s="200"/>
      <c r="C12" s="6"/>
      <c r="D12" s="6"/>
      <c r="E12" s="6"/>
      <c r="F12" s="6"/>
      <c r="G12" s="6"/>
      <c r="H12" s="6"/>
      <c r="I12" s="6"/>
      <c r="J12" s="28" t="s">
        <v>112</v>
      </c>
      <c r="K12" s="6"/>
      <c r="L12" s="6"/>
      <c r="M12" s="6"/>
      <c r="N12" s="213"/>
      <c r="O12" s="47"/>
      <c r="P12" s="6"/>
      <c r="Q12" s="6"/>
      <c r="R12" s="6"/>
      <c r="S12" s="6"/>
      <c r="T12" s="6"/>
      <c r="U12" s="6"/>
      <c r="V12" s="6"/>
      <c r="W12" s="6"/>
      <c r="X12" s="6"/>
      <c r="Y12" s="6"/>
      <c r="Z12" s="27"/>
    </row>
    <row r="13" spans="1:26" ht="16.5" customHeight="1">
      <c r="A13" s="34"/>
      <c r="B13" s="200"/>
      <c r="C13" s="6"/>
      <c r="D13" s="6"/>
      <c r="E13" s="6"/>
      <c r="F13" s="6"/>
      <c r="G13" s="6"/>
      <c r="H13" s="6"/>
      <c r="I13" s="6"/>
      <c r="J13" s="6"/>
      <c r="K13" s="6" t="s">
        <v>286</v>
      </c>
      <c r="L13" s="6"/>
      <c r="M13" s="6"/>
      <c r="N13" s="213"/>
      <c r="O13" s="214" t="s">
        <v>190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27"/>
    </row>
    <row r="14" spans="1:26" ht="16.5" customHeight="1">
      <c r="A14" s="2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213"/>
      <c r="O14" s="214"/>
      <c r="P14" s="6"/>
      <c r="Q14" s="6"/>
      <c r="R14" s="6"/>
      <c r="S14" s="6"/>
      <c r="T14" s="6"/>
      <c r="U14" s="6"/>
      <c r="V14" s="6"/>
      <c r="W14" s="6"/>
      <c r="X14" s="28" t="s">
        <v>112</v>
      </c>
      <c r="Y14" s="6"/>
      <c r="Z14" s="27"/>
    </row>
    <row r="15" spans="1:26" ht="16.5" customHeight="1">
      <c r="A15" s="26"/>
      <c r="B15" s="6"/>
      <c r="C15" s="6"/>
      <c r="D15" s="6"/>
      <c r="E15" s="6"/>
      <c r="F15" s="28" t="s">
        <v>187</v>
      </c>
      <c r="G15" s="6"/>
      <c r="H15" s="6"/>
      <c r="I15" s="6"/>
      <c r="J15" s="6"/>
      <c r="K15" s="6"/>
      <c r="L15" s="6"/>
      <c r="M15" s="6"/>
      <c r="N15" s="6"/>
      <c r="O15" s="214"/>
      <c r="P15" s="6"/>
      <c r="Q15" s="6"/>
      <c r="R15" s="6"/>
      <c r="S15" s="6"/>
      <c r="T15" s="6"/>
      <c r="U15" s="6"/>
      <c r="V15" s="6"/>
      <c r="W15" s="6"/>
      <c r="X15" s="6"/>
      <c r="Y15" s="6" t="s">
        <v>286</v>
      </c>
      <c r="Z15" s="27"/>
    </row>
    <row r="16" spans="1:26" ht="16.5" customHeight="1">
      <c r="A16" s="2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10" t="s">
        <v>189</v>
      </c>
      <c r="P16" s="6"/>
      <c r="Q16" s="6"/>
      <c r="R16" s="6"/>
      <c r="S16" s="6"/>
      <c r="T16" s="6"/>
      <c r="U16" s="6"/>
      <c r="V16" s="6"/>
      <c r="W16" s="6"/>
      <c r="X16" s="28" t="s">
        <v>113</v>
      </c>
      <c r="Y16" s="6"/>
      <c r="Z16" s="27"/>
    </row>
    <row r="17" spans="1:26" ht="16.5" customHeight="1">
      <c r="A17" s="2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10"/>
      <c r="P17" s="6"/>
      <c r="Q17" s="6"/>
      <c r="R17" s="6"/>
      <c r="S17" s="211" t="s">
        <v>85</v>
      </c>
      <c r="T17" s="211"/>
      <c r="U17" s="6"/>
      <c r="V17" s="6"/>
      <c r="W17" s="6"/>
      <c r="X17" s="6"/>
      <c r="Y17" s="6"/>
      <c r="Z17" s="27"/>
    </row>
    <row r="18" spans="1:26" ht="16.5" customHeight="1">
      <c r="A18" s="26"/>
      <c r="B18" s="11" t="s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10"/>
      <c r="P18" s="6"/>
      <c r="Q18" s="212" t="s">
        <v>185</v>
      </c>
      <c r="R18" s="212"/>
      <c r="S18" s="212"/>
      <c r="T18" s="212"/>
      <c r="U18" s="212"/>
      <c r="V18" s="212"/>
      <c r="W18" s="6"/>
      <c r="X18" s="6"/>
      <c r="Y18" s="6"/>
      <c r="Z18" s="27"/>
    </row>
    <row r="19" spans="1:26" ht="16.5" customHeight="1" thickBot="1">
      <c r="A19" s="26"/>
      <c r="C19" s="6"/>
      <c r="D19" s="6"/>
      <c r="E19" s="6"/>
      <c r="F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27"/>
    </row>
    <row r="20" spans="1:26" ht="16.5" customHeight="1" thickBot="1" thickTop="1">
      <c r="A20" s="26"/>
      <c r="C20" s="6"/>
      <c r="D20" s="6"/>
      <c r="E20" s="58"/>
      <c r="F20" s="59"/>
      <c r="G20" s="6" t="s">
        <v>287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7"/>
    </row>
    <row r="21" spans="1:26" ht="16.5" customHeight="1" thickBot="1" thickTop="1">
      <c r="A21" s="26"/>
      <c r="B21" s="11"/>
      <c r="C21" s="6"/>
      <c r="D21" s="123" t="s">
        <v>2</v>
      </c>
      <c r="E21" s="123"/>
      <c r="F21" s="123"/>
      <c r="G21" s="12" t="s">
        <v>5</v>
      </c>
      <c r="H21" s="5" t="s">
        <v>4</v>
      </c>
      <c r="I21" s="204"/>
      <c r="J21" s="206"/>
      <c r="K21" s="6" t="s">
        <v>7</v>
      </c>
      <c r="L21" s="6"/>
      <c r="M21" s="6"/>
      <c r="N21" s="123" t="s">
        <v>191</v>
      </c>
      <c r="O21" s="123"/>
      <c r="P21" s="123"/>
      <c r="Q21" s="123"/>
      <c r="R21" s="12" t="s">
        <v>8</v>
      </c>
      <c r="S21" s="5" t="s">
        <v>4</v>
      </c>
      <c r="T21" s="204"/>
      <c r="U21" s="206"/>
      <c r="V21" s="6" t="s">
        <v>7</v>
      </c>
      <c r="W21" s="6"/>
      <c r="X21" s="6"/>
      <c r="Y21" s="6"/>
      <c r="Z21" s="27"/>
    </row>
    <row r="22" spans="1:26" ht="16.5" customHeight="1" thickBot="1" thickTop="1">
      <c r="A22" s="26"/>
      <c r="B22" s="6"/>
      <c r="C22" s="6"/>
      <c r="D22" s="123" t="s">
        <v>3</v>
      </c>
      <c r="E22" s="123"/>
      <c r="F22" s="123"/>
      <c r="G22" s="12" t="s">
        <v>6</v>
      </c>
      <c r="H22" s="5" t="s">
        <v>4</v>
      </c>
      <c r="I22" s="204"/>
      <c r="J22" s="205"/>
      <c r="K22" s="6" t="s">
        <v>7</v>
      </c>
      <c r="L22" s="6"/>
      <c r="M22" s="6"/>
      <c r="N22" s="123" t="s">
        <v>188</v>
      </c>
      <c r="O22" s="123"/>
      <c r="P22" s="123"/>
      <c r="Q22" s="123"/>
      <c r="R22" s="12" t="s">
        <v>9</v>
      </c>
      <c r="S22" s="5" t="s">
        <v>4</v>
      </c>
      <c r="T22" s="204"/>
      <c r="U22" s="205"/>
      <c r="V22" s="6" t="s">
        <v>7</v>
      </c>
      <c r="W22" s="6"/>
      <c r="X22" s="6"/>
      <c r="Y22" s="6"/>
      <c r="Z22" s="27"/>
    </row>
    <row r="23" spans="1:26" ht="16.5" customHeight="1" thickTop="1">
      <c r="A23" s="26"/>
      <c r="B23" s="6"/>
      <c r="C23" s="6"/>
      <c r="W23" s="6"/>
      <c r="X23" s="6"/>
      <c r="Y23" s="6"/>
      <c r="Z23" s="27"/>
    </row>
    <row r="24" spans="1:26" ht="16.5" customHeight="1">
      <c r="A24" s="2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27"/>
    </row>
    <row r="25" spans="1:26" ht="16.5" customHeight="1">
      <c r="A25" s="26"/>
      <c r="B25" s="11" t="s">
        <v>106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27"/>
    </row>
    <row r="26" spans="1:26" ht="16.5" customHeight="1">
      <c r="A26" s="26"/>
      <c r="B26" s="1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27"/>
    </row>
    <row r="27" spans="1:27" ht="16.5" customHeight="1">
      <c r="A27" s="26"/>
      <c r="B27" s="6"/>
      <c r="C27" s="6"/>
      <c r="D27" s="115" t="s">
        <v>10</v>
      </c>
      <c r="E27" s="115"/>
      <c r="F27" s="115"/>
      <c r="G27" s="48" t="str">
        <f>IF(I21&lt;=1,AA27,AA33)</f>
        <v>Ｗ≦1ｍ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27"/>
      <c r="AA27" s="1" t="s">
        <v>0</v>
      </c>
    </row>
    <row r="28" spans="1:41" ht="16.5" customHeight="1">
      <c r="A28" s="26"/>
      <c r="B28" s="6"/>
      <c r="C28" s="6"/>
      <c r="D28" s="6"/>
      <c r="E28" s="123" t="s">
        <v>17</v>
      </c>
      <c r="F28" s="123"/>
      <c r="G28" s="123"/>
      <c r="H28" s="6" t="s">
        <v>249</v>
      </c>
      <c r="I28" s="5" t="s">
        <v>11</v>
      </c>
      <c r="J28" s="48" t="str">
        <f>IF(I21&lt;=1,AD28,AD34)</f>
        <v>ａＨ^2＋ｂＨ＋ｃ</v>
      </c>
      <c r="K28" s="6"/>
      <c r="L28" s="6"/>
      <c r="M28" s="6"/>
      <c r="N28" s="6"/>
      <c r="O28" s="6"/>
      <c r="P28" s="6"/>
      <c r="Q28" s="12" t="s">
        <v>22</v>
      </c>
      <c r="R28" s="5" t="s">
        <v>11</v>
      </c>
      <c r="S28" s="48" t="str">
        <f>IF(I21&lt;=1,AD29,AD35)</f>
        <v>0.120Ｗ＋0.985</v>
      </c>
      <c r="T28" s="6"/>
      <c r="U28" s="6"/>
      <c r="V28" s="6"/>
      <c r="W28" s="6"/>
      <c r="X28" s="6"/>
      <c r="Y28" s="6"/>
      <c r="Z28" s="27"/>
      <c r="AB28" s="2" t="s">
        <v>18</v>
      </c>
      <c r="AC28" s="3" t="s">
        <v>11</v>
      </c>
      <c r="AD28" s="1" t="s">
        <v>19</v>
      </c>
      <c r="AL28" s="3" t="s">
        <v>11</v>
      </c>
      <c r="AM28" s="208">
        <f>ROUND(AM29*I22^2+AM30*I22+AM31,3)</f>
        <v>0</v>
      </c>
      <c r="AN28" s="208"/>
      <c r="AO28" s="208"/>
    </row>
    <row r="29" spans="1:41" ht="16.5" customHeight="1">
      <c r="A29" s="26"/>
      <c r="B29" s="6"/>
      <c r="C29" s="6"/>
      <c r="D29" s="6"/>
      <c r="E29" s="6"/>
      <c r="F29" s="6"/>
      <c r="G29" s="6"/>
      <c r="H29" s="6"/>
      <c r="I29" s="5" t="s">
        <v>11</v>
      </c>
      <c r="J29" s="186">
        <f>IF(I21=0,0,IF(I21&lt;=1,AM28,AM34))</f>
        <v>0</v>
      </c>
      <c r="K29" s="186"/>
      <c r="L29" s="186"/>
      <c r="M29" s="6" t="s">
        <v>25</v>
      </c>
      <c r="N29" s="6"/>
      <c r="O29" s="6"/>
      <c r="P29" s="6"/>
      <c r="Q29" s="12"/>
      <c r="R29" s="5" t="s">
        <v>11</v>
      </c>
      <c r="S29" s="209">
        <f>IF(I21&lt;=1,AM29,AM35)</f>
        <v>0</v>
      </c>
      <c r="T29" s="209"/>
      <c r="U29" s="209"/>
      <c r="V29" s="6"/>
      <c r="W29" s="6"/>
      <c r="X29" s="6"/>
      <c r="Y29" s="6"/>
      <c r="Z29" s="27"/>
      <c r="AB29" s="2" t="s">
        <v>22</v>
      </c>
      <c r="AC29" s="3" t="s">
        <v>11</v>
      </c>
      <c r="AD29" s="1" t="s">
        <v>13</v>
      </c>
      <c r="AL29" s="3" t="s">
        <v>11</v>
      </c>
      <c r="AM29" s="208">
        <f>IF(I21=0,0,ROUND(0.12*I21+0.985,3))</f>
        <v>0</v>
      </c>
      <c r="AN29" s="208"/>
      <c r="AO29" s="208"/>
    </row>
    <row r="30" spans="1:41" ht="16.5" customHeight="1">
      <c r="A30" s="2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2" t="s">
        <v>23</v>
      </c>
      <c r="R30" s="5" t="s">
        <v>11</v>
      </c>
      <c r="S30" s="48" t="str">
        <f>IF(I21&lt;=1,AD30,AD36)</f>
        <v>7.837Ｗ＋0.82</v>
      </c>
      <c r="T30" s="6"/>
      <c r="U30" s="6"/>
      <c r="V30" s="6"/>
      <c r="W30" s="6"/>
      <c r="X30" s="6"/>
      <c r="Y30" s="6"/>
      <c r="Z30" s="27"/>
      <c r="AB30" s="2" t="s">
        <v>23</v>
      </c>
      <c r="AC30" s="3" t="s">
        <v>12</v>
      </c>
      <c r="AD30" s="1" t="s">
        <v>14</v>
      </c>
      <c r="AL30" s="3" t="s">
        <v>12</v>
      </c>
      <c r="AM30" s="208">
        <f>IF(I21=0,0,ROUND(7.837*I21+0.82,3))</f>
        <v>0</v>
      </c>
      <c r="AN30" s="208"/>
      <c r="AO30" s="208"/>
    </row>
    <row r="31" spans="1:41" ht="16.5" customHeight="1">
      <c r="A31" s="2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" t="s">
        <v>11</v>
      </c>
      <c r="S31" s="209">
        <f>IF(I21&lt;=1,AM30,AM36)</f>
        <v>0</v>
      </c>
      <c r="T31" s="209"/>
      <c r="U31" s="209"/>
      <c r="V31" s="6"/>
      <c r="W31" s="6"/>
      <c r="X31" s="6"/>
      <c r="Y31" s="6"/>
      <c r="Z31" s="27"/>
      <c r="AB31" s="2" t="s">
        <v>24</v>
      </c>
      <c r="AC31" s="3" t="s">
        <v>12</v>
      </c>
      <c r="AD31" s="1" t="s">
        <v>15</v>
      </c>
      <c r="AL31" s="3" t="s">
        <v>12</v>
      </c>
      <c r="AM31" s="208">
        <f>IF(I21=0,0,ROUND(2.858*I21-0.283,3))</f>
        <v>0</v>
      </c>
      <c r="AN31" s="208"/>
      <c r="AO31" s="208"/>
    </row>
    <row r="32" spans="1:26" ht="16.5" customHeight="1">
      <c r="A32" s="2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 s="6"/>
      <c r="Q32" s="49" t="str">
        <f>IF(I21&lt;=1,AB31,"")</f>
        <v>ｃ</v>
      </c>
      <c r="R32" s="50" t="str">
        <f>IF(I21&lt;=1,AC31,"")</f>
        <v>＝</v>
      </c>
      <c r="S32" s="48" t="str">
        <f>IF(I21&lt;=1,AD31,"")</f>
        <v>2.858Ｗ－0.283</v>
      </c>
      <c r="T32" s="6"/>
      <c r="U32" s="6"/>
      <c r="V32" s="6"/>
      <c r="W32" s="6"/>
      <c r="X32" s="6"/>
      <c r="Y32" s="6"/>
      <c r="Z32" s="27"/>
    </row>
    <row r="33" spans="1:27" ht="16.5" customHeight="1">
      <c r="A33" s="2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50" t="str">
        <f>IF(I21&lt;=1,AL31,"")</f>
        <v>＝</v>
      </c>
      <c r="S33" s="209">
        <f>IF(I21&lt;=1,AM31,"")</f>
        <v>0</v>
      </c>
      <c r="T33" s="209"/>
      <c r="U33" s="209"/>
      <c r="V33" s="6"/>
      <c r="W33" s="6"/>
      <c r="X33" s="6"/>
      <c r="Y33" s="6"/>
      <c r="Z33" s="27"/>
      <c r="AA33" s="1" t="s">
        <v>1</v>
      </c>
    </row>
    <row r="34" spans="1:41" ht="16.5" customHeight="1">
      <c r="A34" s="2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50"/>
      <c r="S34" s="37"/>
      <c r="T34" s="37"/>
      <c r="U34" s="37"/>
      <c r="V34" s="6"/>
      <c r="W34" s="6"/>
      <c r="X34" s="6"/>
      <c r="Y34" s="6"/>
      <c r="Z34" s="27"/>
      <c r="AB34" s="2" t="s">
        <v>18</v>
      </c>
      <c r="AC34" s="3" t="s">
        <v>11</v>
      </c>
      <c r="AD34" s="1" t="s">
        <v>20</v>
      </c>
      <c r="AL34" s="3" t="s">
        <v>11</v>
      </c>
      <c r="AM34" s="208">
        <f>ROUND(AM35*I22+AM36,3)</f>
        <v>0</v>
      </c>
      <c r="AN34" s="208"/>
      <c r="AO34" s="208"/>
    </row>
    <row r="35" spans="1:41" ht="16.5" customHeight="1">
      <c r="A35" s="26"/>
      <c r="B35" s="6"/>
      <c r="C35" s="6"/>
      <c r="D35" s="6"/>
      <c r="E35" s="115" t="s">
        <v>21</v>
      </c>
      <c r="F35" s="115"/>
      <c r="G35" s="115"/>
      <c r="H35" s="6" t="s">
        <v>250</v>
      </c>
      <c r="I35" s="5" t="s">
        <v>11</v>
      </c>
      <c r="J35" s="6" t="s">
        <v>252</v>
      </c>
      <c r="K35" s="6"/>
      <c r="L35" s="6"/>
      <c r="M35" s="6"/>
      <c r="N35" s="6"/>
      <c r="O35" s="6"/>
      <c r="P35" s="6"/>
      <c r="Q35" s="12" t="s">
        <v>251</v>
      </c>
      <c r="R35" s="5" t="s">
        <v>11</v>
      </c>
      <c r="S35" s="185">
        <f>ROUND(0.03*100/3600,5)</f>
        <v>0.00083</v>
      </c>
      <c r="T35" s="185"/>
      <c r="U35" s="185"/>
      <c r="V35" s="6" t="s">
        <v>211</v>
      </c>
      <c r="W35" s="6"/>
      <c r="X35" s="6"/>
      <c r="Y35" s="6"/>
      <c r="Z35" s="27"/>
      <c r="AB35" s="2" t="s">
        <v>22</v>
      </c>
      <c r="AC35" s="3" t="s">
        <v>11</v>
      </c>
      <c r="AD35" s="8" t="s">
        <v>16</v>
      </c>
      <c r="AL35" s="3" t="s">
        <v>11</v>
      </c>
      <c r="AM35" s="208">
        <f>IF(I21=0,0,ROUND(-0.453*I21^2+8.289*I21+0.753,3))</f>
        <v>0</v>
      </c>
      <c r="AN35" s="208"/>
      <c r="AO35" s="208"/>
    </row>
    <row r="36" spans="1:41" ht="16.5" customHeight="1">
      <c r="A36" s="26"/>
      <c r="B36" s="6"/>
      <c r="C36" s="6"/>
      <c r="D36" s="6"/>
      <c r="E36" s="6"/>
      <c r="F36" s="6"/>
      <c r="G36" s="6"/>
      <c r="H36" s="6"/>
      <c r="I36" s="5" t="s">
        <v>11</v>
      </c>
      <c r="J36" s="186">
        <f>ROUND(S35*J29*3600/100,3)</f>
        <v>0</v>
      </c>
      <c r="K36" s="186"/>
      <c r="L36" s="186"/>
      <c r="M36" s="6" t="s">
        <v>281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27"/>
      <c r="AB36" s="2" t="s">
        <v>23</v>
      </c>
      <c r="AC36" s="3" t="s">
        <v>12</v>
      </c>
      <c r="AD36" s="1" t="s">
        <v>156</v>
      </c>
      <c r="AL36" s="3" t="s">
        <v>12</v>
      </c>
      <c r="AM36" s="208">
        <f>IF(I21=0,0,ROUND(1.458*I21^2+1.27*I21+0.362,3))</f>
        <v>0</v>
      </c>
      <c r="AN36" s="208"/>
      <c r="AO36" s="208"/>
    </row>
    <row r="37" spans="1:26" ht="16.5" customHeight="1">
      <c r="A37" s="2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27"/>
    </row>
    <row r="38" spans="1:26" ht="16.5" customHeight="1">
      <c r="A38" s="26"/>
      <c r="B38" s="6"/>
      <c r="C38" s="6"/>
      <c r="D38" s="115" t="s">
        <v>26</v>
      </c>
      <c r="E38" s="115"/>
      <c r="F38" s="115"/>
      <c r="G38" s="115"/>
      <c r="H38" s="12" t="s">
        <v>27</v>
      </c>
      <c r="I38" s="5" t="s">
        <v>4</v>
      </c>
      <c r="J38" s="6" t="s">
        <v>253</v>
      </c>
      <c r="K38" s="6"/>
      <c r="L38" s="6"/>
      <c r="M38" s="6"/>
      <c r="N38" s="6"/>
      <c r="O38" s="6"/>
      <c r="P38" s="6"/>
      <c r="Q38" s="12" t="s">
        <v>28</v>
      </c>
      <c r="R38" s="5" t="s">
        <v>11</v>
      </c>
      <c r="S38" s="187">
        <f>0.9*0.9</f>
        <v>0.81</v>
      </c>
      <c r="T38" s="187"/>
      <c r="U38" s="187"/>
      <c r="V38" s="6"/>
      <c r="W38" s="6"/>
      <c r="X38" s="6"/>
      <c r="Y38" s="6"/>
      <c r="Z38" s="27"/>
    </row>
    <row r="39" spans="1:26" ht="16.5" customHeight="1">
      <c r="A39" s="26"/>
      <c r="B39" s="6"/>
      <c r="C39" s="6"/>
      <c r="D39" s="6"/>
      <c r="E39" s="6"/>
      <c r="F39" s="6"/>
      <c r="G39" s="6"/>
      <c r="H39" s="6"/>
      <c r="I39" s="5" t="s">
        <v>4</v>
      </c>
      <c r="J39" s="207">
        <f>ROUND(S38*J36,3)</f>
        <v>0</v>
      </c>
      <c r="K39" s="207"/>
      <c r="L39" s="207"/>
      <c r="M39" s="6" t="s">
        <v>281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27"/>
    </row>
    <row r="40" spans="1:26" ht="16.5" customHeight="1">
      <c r="A40" s="2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27"/>
    </row>
    <row r="41" spans="1:26" ht="16.5" customHeight="1">
      <c r="A41" s="2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7"/>
    </row>
    <row r="42" spans="1:26" ht="16.5" customHeight="1">
      <c r="A42" s="26"/>
      <c r="B42" s="11" t="s">
        <v>107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27"/>
    </row>
    <row r="43" spans="1:26" ht="16.5" customHeight="1">
      <c r="A43" s="26"/>
      <c r="B43" s="1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27"/>
    </row>
    <row r="44" spans="1:26" ht="16.5" customHeight="1">
      <c r="A44" s="26"/>
      <c r="B44" s="6"/>
      <c r="C44" s="6"/>
      <c r="D44" s="123" t="s">
        <v>30</v>
      </c>
      <c r="E44" s="123"/>
      <c r="F44" s="123"/>
      <c r="G44" s="123"/>
      <c r="H44" s="123"/>
      <c r="I44" s="12" t="s">
        <v>255</v>
      </c>
      <c r="J44" s="5" t="s">
        <v>4</v>
      </c>
      <c r="K44" s="6" t="s">
        <v>34</v>
      </c>
      <c r="L44" s="6"/>
      <c r="M44" s="6"/>
      <c r="N44" s="6"/>
      <c r="O44" s="6"/>
      <c r="Q44" s="6"/>
      <c r="R44" s="6"/>
      <c r="S44" s="6"/>
      <c r="T44" s="6"/>
      <c r="U44" s="6"/>
      <c r="V44" s="6"/>
      <c r="W44" s="6"/>
      <c r="X44" s="6"/>
      <c r="Y44" s="6"/>
      <c r="Z44" s="27"/>
    </row>
    <row r="45" spans="1:26" ht="16.5" customHeight="1">
      <c r="A45" s="26"/>
      <c r="B45" s="6"/>
      <c r="C45" s="6"/>
      <c r="D45" s="6"/>
      <c r="E45" s="6"/>
      <c r="F45" s="6"/>
      <c r="G45" s="6"/>
      <c r="H45" s="6"/>
      <c r="I45" s="6"/>
      <c r="J45" s="5" t="s">
        <v>4</v>
      </c>
      <c r="K45" s="186">
        <f>ROUND(PI()/4*T21^2*T22,3)</f>
        <v>0</v>
      </c>
      <c r="L45" s="186"/>
      <c r="M45" s="186"/>
      <c r="N45" s="6" t="s">
        <v>134</v>
      </c>
      <c r="O45" s="6"/>
      <c r="Q45" s="6"/>
      <c r="R45" s="6"/>
      <c r="S45" s="6"/>
      <c r="T45" s="6"/>
      <c r="U45" s="6"/>
      <c r="V45" s="6"/>
      <c r="W45" s="6"/>
      <c r="X45" s="6"/>
      <c r="Y45" s="6"/>
      <c r="Z45" s="27"/>
    </row>
    <row r="46" spans="1:26" ht="16.5" customHeight="1">
      <c r="A46" s="26"/>
      <c r="B46" s="6"/>
      <c r="C46" s="6"/>
      <c r="D46" s="6"/>
      <c r="E46" s="6"/>
      <c r="F46" s="6"/>
      <c r="G46" s="6"/>
      <c r="H46" s="6"/>
      <c r="I46" s="6"/>
      <c r="J46" s="6"/>
      <c r="K46" s="5"/>
      <c r="L46" s="24"/>
      <c r="M46" s="24"/>
      <c r="N46" s="24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27"/>
    </row>
    <row r="47" spans="1:26" ht="16.5" customHeight="1">
      <c r="A47" s="26"/>
      <c r="B47" s="6"/>
      <c r="C47" s="6"/>
      <c r="D47" s="123" t="s">
        <v>31</v>
      </c>
      <c r="E47" s="123"/>
      <c r="F47" s="123"/>
      <c r="G47" s="123"/>
      <c r="H47" s="123"/>
      <c r="I47" s="12" t="s">
        <v>256</v>
      </c>
      <c r="J47" s="5" t="s">
        <v>4</v>
      </c>
      <c r="K47" s="6" t="s">
        <v>35</v>
      </c>
      <c r="L47" s="6"/>
      <c r="M47" s="6"/>
      <c r="N47" s="6"/>
      <c r="O47" s="6"/>
      <c r="P47" s="6"/>
      <c r="Q47" s="6"/>
      <c r="S47" s="6"/>
      <c r="T47" s="6"/>
      <c r="U47" s="6"/>
      <c r="V47" s="6"/>
      <c r="W47" s="6"/>
      <c r="X47" s="6"/>
      <c r="Y47" s="6"/>
      <c r="Z47" s="27"/>
    </row>
    <row r="48" spans="1:26" ht="16.5" customHeight="1">
      <c r="A48" s="26"/>
      <c r="B48" s="6"/>
      <c r="C48" s="6"/>
      <c r="D48" s="6"/>
      <c r="E48" s="6"/>
      <c r="F48" s="6"/>
      <c r="G48" s="6"/>
      <c r="H48" s="6"/>
      <c r="I48" s="6"/>
      <c r="J48" s="5" t="s">
        <v>4</v>
      </c>
      <c r="K48" s="186">
        <f>ROUND(I21^2*I22-PI()/4*T21^2*T22,3)</f>
        <v>0</v>
      </c>
      <c r="L48" s="186"/>
      <c r="M48" s="186"/>
      <c r="N48" s="6" t="s">
        <v>134</v>
      </c>
      <c r="O48" s="6"/>
      <c r="P48" s="6"/>
      <c r="Q48" s="6"/>
      <c r="S48" s="6"/>
      <c r="T48" s="6"/>
      <c r="U48" s="6"/>
      <c r="V48" s="6"/>
      <c r="W48" s="6"/>
      <c r="X48" s="6"/>
      <c r="Y48" s="6"/>
      <c r="Z48" s="27"/>
    </row>
    <row r="49" spans="1:26" ht="16.5" customHeight="1">
      <c r="A49" s="2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27"/>
    </row>
    <row r="50" spans="1:26" ht="16.5" customHeight="1">
      <c r="A50" s="26"/>
      <c r="B50" s="6"/>
      <c r="C50" s="6"/>
      <c r="D50" s="115" t="s">
        <v>32</v>
      </c>
      <c r="E50" s="115"/>
      <c r="F50" s="115"/>
      <c r="G50" s="115"/>
      <c r="H50" s="12" t="s">
        <v>33</v>
      </c>
      <c r="I50" s="5" t="s">
        <v>4</v>
      </c>
      <c r="J50" s="6" t="s">
        <v>257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27"/>
    </row>
    <row r="51" spans="1:26" ht="16.5" customHeight="1">
      <c r="A51" s="26"/>
      <c r="B51" s="6"/>
      <c r="C51" s="6"/>
      <c r="D51" s="6"/>
      <c r="E51" s="6"/>
      <c r="F51" s="6"/>
      <c r="G51" s="6"/>
      <c r="H51" s="6"/>
      <c r="I51" s="5" t="s">
        <v>4</v>
      </c>
      <c r="J51" s="182">
        <f>ROUND(K45*100/100+K48*40/100,3)</f>
        <v>0</v>
      </c>
      <c r="K51" s="183"/>
      <c r="L51" s="184"/>
      <c r="M51" s="6" t="s">
        <v>134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27"/>
    </row>
    <row r="52" spans="1:26" ht="16.5" customHeight="1">
      <c r="A52" s="1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5" spans="1:26" ht="21">
      <c r="A55" s="194" t="s">
        <v>138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6"/>
    </row>
    <row r="56" spans="1:26" ht="16.5" customHeight="1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27"/>
    </row>
    <row r="57" spans="1:26" ht="16.5" customHeight="1">
      <c r="A57" s="26"/>
      <c r="B57" s="6"/>
      <c r="C57" s="6"/>
      <c r="D57" s="6"/>
      <c r="E57" s="197" t="s">
        <v>101</v>
      </c>
      <c r="F57" s="197"/>
      <c r="G57" s="197"/>
      <c r="H57" s="6"/>
      <c r="I57" s="6"/>
      <c r="J57" s="6"/>
      <c r="K57" s="6"/>
      <c r="L57" s="6"/>
      <c r="M57" s="6"/>
      <c r="N57" s="6"/>
      <c r="O57" s="6"/>
      <c r="P57" s="6"/>
      <c r="Q57" s="6"/>
      <c r="R57" s="197" t="s">
        <v>102</v>
      </c>
      <c r="S57" s="197"/>
      <c r="T57" s="197"/>
      <c r="U57" s="6"/>
      <c r="V57" s="6"/>
      <c r="W57" s="6"/>
      <c r="X57" s="6"/>
      <c r="Y57" s="6"/>
      <c r="Z57" s="27"/>
    </row>
    <row r="58" spans="1:26" ht="16.5" customHeight="1">
      <c r="A58" s="26"/>
      <c r="B58" s="6"/>
      <c r="C58" s="6"/>
      <c r="D58" s="6"/>
      <c r="E58" s="6"/>
      <c r="F58" s="38" t="s">
        <v>85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11" t="s">
        <v>104</v>
      </c>
      <c r="T58" s="211"/>
      <c r="U58" s="6"/>
      <c r="V58" s="6"/>
      <c r="W58" s="6"/>
      <c r="X58" s="6"/>
      <c r="Y58" s="38" t="s">
        <v>238</v>
      </c>
      <c r="Z58" s="27"/>
    </row>
    <row r="59" spans="1:26" ht="16.5" customHeight="1">
      <c r="A59" s="26"/>
      <c r="B59" s="6"/>
      <c r="C59" s="6"/>
      <c r="D59" s="212" t="s">
        <v>185</v>
      </c>
      <c r="E59" s="212"/>
      <c r="F59" s="212"/>
      <c r="G59" s="212"/>
      <c r="H59" s="212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  <c r="T59" s="5"/>
      <c r="U59" s="6"/>
      <c r="V59" s="6"/>
      <c r="W59" s="6"/>
      <c r="X59" s="6"/>
      <c r="Y59" s="6"/>
      <c r="Z59" s="27"/>
    </row>
    <row r="60" spans="1:26" ht="16.5" customHeight="1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53" t="s">
        <v>103</v>
      </c>
      <c r="Z60" s="27"/>
    </row>
    <row r="61" spans="1:26" ht="16.5" customHeight="1">
      <c r="A61" s="34"/>
      <c r="B61" s="200" t="s">
        <v>185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27"/>
    </row>
    <row r="62" spans="1:26" ht="16.5" customHeight="1">
      <c r="A62" s="34"/>
      <c r="B62" s="200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27"/>
    </row>
    <row r="63" spans="1:26" ht="16.5" customHeight="1">
      <c r="A63" s="34"/>
      <c r="B63" s="200"/>
      <c r="C63" s="6"/>
      <c r="D63" s="6"/>
      <c r="E63" s="6"/>
      <c r="F63" s="6"/>
      <c r="G63" s="6"/>
      <c r="H63" s="6"/>
      <c r="I63" s="6"/>
      <c r="J63" s="28" t="s">
        <v>111</v>
      </c>
      <c r="K63" s="6"/>
      <c r="L63" s="6"/>
      <c r="M63" s="6"/>
      <c r="N63" s="199" t="s">
        <v>186</v>
      </c>
      <c r="O63" s="30"/>
      <c r="P63" s="6"/>
      <c r="Q63" s="6"/>
      <c r="R63" s="6"/>
      <c r="S63" s="6"/>
      <c r="T63" s="6"/>
      <c r="U63" s="6"/>
      <c r="V63" s="6"/>
      <c r="W63" s="6"/>
      <c r="X63" s="28" t="s">
        <v>111</v>
      </c>
      <c r="Y63" s="6"/>
      <c r="Z63" s="27"/>
    </row>
    <row r="64" spans="1:26" ht="16.5" customHeight="1">
      <c r="A64" s="29" t="s">
        <v>85</v>
      </c>
      <c r="B64" s="200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13"/>
      <c r="O64" s="47"/>
      <c r="P64" s="6"/>
      <c r="Q64" s="6"/>
      <c r="R64" s="6"/>
      <c r="S64" s="6"/>
      <c r="T64" s="6"/>
      <c r="U64" s="6"/>
      <c r="V64" s="6"/>
      <c r="W64" s="6"/>
      <c r="X64" s="6"/>
      <c r="Y64" s="6"/>
      <c r="Z64" s="27"/>
    </row>
    <row r="65" spans="1:26" ht="16.5" customHeight="1">
      <c r="A65" s="34"/>
      <c r="B65" s="200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13"/>
      <c r="O65" s="47"/>
      <c r="P65" s="6"/>
      <c r="Q65" s="6"/>
      <c r="R65" s="6"/>
      <c r="S65" s="6"/>
      <c r="T65" s="6"/>
      <c r="U65" s="6"/>
      <c r="V65" s="6"/>
      <c r="W65" s="6"/>
      <c r="X65" s="28" t="s">
        <v>187</v>
      </c>
      <c r="Y65" s="6"/>
      <c r="Z65" s="27"/>
    </row>
    <row r="66" spans="1:26" ht="16.5" customHeight="1">
      <c r="A66" s="34"/>
      <c r="B66" s="200"/>
      <c r="C66" s="6"/>
      <c r="D66" s="6"/>
      <c r="E66" s="6"/>
      <c r="F66" s="6"/>
      <c r="G66" s="6"/>
      <c r="H66" s="6"/>
      <c r="I66" s="6"/>
      <c r="J66" s="28" t="s">
        <v>112</v>
      </c>
      <c r="K66" s="6"/>
      <c r="L66" s="6"/>
      <c r="M66" s="6"/>
      <c r="N66" s="213"/>
      <c r="O66" s="47"/>
      <c r="P66" s="6"/>
      <c r="Q66" s="6"/>
      <c r="R66" s="6"/>
      <c r="S66" s="6"/>
      <c r="T66" s="6"/>
      <c r="U66" s="6"/>
      <c r="V66" s="6"/>
      <c r="W66" s="6"/>
      <c r="X66" s="6"/>
      <c r="Y66" s="6"/>
      <c r="Z66" s="27"/>
    </row>
    <row r="67" spans="1:26" ht="16.5" customHeight="1">
      <c r="A67" s="34"/>
      <c r="B67" s="200"/>
      <c r="C67" s="6"/>
      <c r="D67" s="6"/>
      <c r="E67" s="6"/>
      <c r="F67" s="6"/>
      <c r="G67" s="6"/>
      <c r="H67" s="6"/>
      <c r="I67" s="6"/>
      <c r="J67" s="6"/>
      <c r="K67" s="6" t="s">
        <v>286</v>
      </c>
      <c r="L67" s="6"/>
      <c r="M67" s="6"/>
      <c r="N67" s="213"/>
      <c r="O67" s="214" t="s">
        <v>190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27"/>
    </row>
    <row r="68" spans="1:26" ht="16.5" customHeight="1">
      <c r="A68" s="2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213"/>
      <c r="O68" s="214"/>
      <c r="P68" s="6"/>
      <c r="Q68" s="6"/>
      <c r="R68" s="6"/>
      <c r="S68" s="6"/>
      <c r="T68" s="6"/>
      <c r="U68" s="6"/>
      <c r="V68" s="6"/>
      <c r="W68" s="6"/>
      <c r="X68" s="28" t="s">
        <v>112</v>
      </c>
      <c r="Y68" s="6"/>
      <c r="Z68" s="27"/>
    </row>
    <row r="69" spans="1:26" ht="16.5" customHeight="1">
      <c r="A69" s="26"/>
      <c r="B69" s="6"/>
      <c r="C69" s="6"/>
      <c r="D69" s="6"/>
      <c r="E69" s="6"/>
      <c r="F69" s="28" t="s">
        <v>187</v>
      </c>
      <c r="G69" s="6"/>
      <c r="H69" s="6"/>
      <c r="I69" s="6"/>
      <c r="J69" s="6"/>
      <c r="K69" s="6"/>
      <c r="L69" s="6"/>
      <c r="M69" s="6"/>
      <c r="N69" s="6"/>
      <c r="O69" s="214"/>
      <c r="P69" s="6"/>
      <c r="Q69" s="6"/>
      <c r="R69" s="6"/>
      <c r="S69" s="6"/>
      <c r="T69" s="6"/>
      <c r="U69" s="6"/>
      <c r="V69" s="6"/>
      <c r="W69" s="6"/>
      <c r="X69" s="6"/>
      <c r="Y69" s="6" t="s">
        <v>286</v>
      </c>
      <c r="Z69" s="27"/>
    </row>
    <row r="70" spans="1:26" ht="16.5" customHeight="1">
      <c r="A70" s="2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10" t="s">
        <v>189</v>
      </c>
      <c r="P70" s="6"/>
      <c r="Q70" s="6"/>
      <c r="R70" s="6"/>
      <c r="S70" s="6"/>
      <c r="T70" s="6"/>
      <c r="U70" s="6"/>
      <c r="V70" s="6"/>
      <c r="W70" s="6"/>
      <c r="X70" s="28" t="s">
        <v>113</v>
      </c>
      <c r="Y70" s="6"/>
      <c r="Z70" s="27"/>
    </row>
    <row r="71" spans="1:26" ht="16.5" customHeight="1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10"/>
      <c r="P71" s="6"/>
      <c r="Q71" s="6"/>
      <c r="R71" s="6"/>
      <c r="S71" s="211" t="s">
        <v>85</v>
      </c>
      <c r="T71" s="211"/>
      <c r="U71" s="6"/>
      <c r="V71" s="6"/>
      <c r="W71" s="6"/>
      <c r="X71" s="6"/>
      <c r="Y71" s="6"/>
      <c r="Z71" s="27"/>
    </row>
    <row r="72" spans="1:26" ht="16.5" customHeight="1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10"/>
      <c r="P72" s="6"/>
      <c r="Q72" s="212" t="s">
        <v>185</v>
      </c>
      <c r="R72" s="212"/>
      <c r="S72" s="212"/>
      <c r="T72" s="212"/>
      <c r="U72" s="212"/>
      <c r="V72" s="212"/>
      <c r="W72" s="6"/>
      <c r="X72" s="6"/>
      <c r="Y72" s="6"/>
      <c r="Z72" s="27"/>
    </row>
    <row r="73" spans="1:26" ht="16.5" customHeight="1">
      <c r="A73" s="2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27"/>
    </row>
    <row r="74" spans="1:26" ht="16.5" customHeight="1">
      <c r="A74" s="26"/>
      <c r="B74" s="11" t="s">
        <v>105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27"/>
    </row>
    <row r="75" spans="1:26" ht="16.5" customHeight="1" thickBot="1">
      <c r="A75" s="26"/>
      <c r="B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27"/>
    </row>
    <row r="76" spans="1:26" ht="16.5" customHeight="1" thickBot="1" thickTop="1">
      <c r="A76" s="26"/>
      <c r="B76" s="6"/>
      <c r="C76" s="6"/>
      <c r="D76" s="123" t="s">
        <v>2</v>
      </c>
      <c r="E76" s="123"/>
      <c r="F76" s="123"/>
      <c r="G76" s="12" t="s">
        <v>5</v>
      </c>
      <c r="H76" s="5" t="s">
        <v>4</v>
      </c>
      <c r="I76" s="189">
        <v>0.7</v>
      </c>
      <c r="J76" s="190"/>
      <c r="K76" s="6" t="s">
        <v>7</v>
      </c>
      <c r="L76" s="6"/>
      <c r="M76" s="6"/>
      <c r="N76" s="123" t="s">
        <v>191</v>
      </c>
      <c r="O76" s="123"/>
      <c r="P76" s="123"/>
      <c r="Q76" s="123"/>
      <c r="R76" s="12" t="s">
        <v>8</v>
      </c>
      <c r="S76" s="5" t="s">
        <v>4</v>
      </c>
      <c r="T76" s="189">
        <v>0.35</v>
      </c>
      <c r="U76" s="190"/>
      <c r="V76" s="6" t="s">
        <v>7</v>
      </c>
      <c r="W76" s="6"/>
      <c r="X76" s="6"/>
      <c r="Y76" s="6"/>
      <c r="Z76" s="27"/>
    </row>
    <row r="77" spans="1:26" ht="16.5" customHeight="1" thickBot="1" thickTop="1">
      <c r="A77" s="26"/>
      <c r="B77" s="6"/>
      <c r="C77" s="6"/>
      <c r="D77" s="123" t="s">
        <v>3</v>
      </c>
      <c r="E77" s="123"/>
      <c r="F77" s="123"/>
      <c r="G77" s="12" t="s">
        <v>6</v>
      </c>
      <c r="H77" s="5" t="s">
        <v>4</v>
      </c>
      <c r="I77" s="189">
        <v>0.7</v>
      </c>
      <c r="J77" s="190"/>
      <c r="K77" s="6" t="s">
        <v>7</v>
      </c>
      <c r="L77" s="6"/>
      <c r="M77" s="6"/>
      <c r="N77" s="123" t="s">
        <v>188</v>
      </c>
      <c r="O77" s="123"/>
      <c r="P77" s="123"/>
      <c r="Q77" s="123"/>
      <c r="R77" s="12" t="s">
        <v>9</v>
      </c>
      <c r="S77" s="5" t="s">
        <v>4</v>
      </c>
      <c r="T77" s="189">
        <v>0.5</v>
      </c>
      <c r="U77" s="190"/>
      <c r="V77" s="6" t="s">
        <v>7</v>
      </c>
      <c r="W77" s="6"/>
      <c r="X77" s="6"/>
      <c r="Y77" s="6"/>
      <c r="Z77" s="27"/>
    </row>
    <row r="78" spans="1:26" ht="16.5" customHeight="1" thickTop="1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27"/>
    </row>
    <row r="79" spans="1:26" ht="16.5" customHeight="1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27"/>
    </row>
    <row r="80" spans="1:26" ht="16.5" customHeight="1">
      <c r="A80" s="26"/>
      <c r="B80" s="11" t="s">
        <v>106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27"/>
    </row>
    <row r="81" spans="1:26" ht="16.5" customHeight="1">
      <c r="A81" s="26"/>
      <c r="B81" s="1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27"/>
    </row>
    <row r="82" spans="1:27" ht="16.5" customHeight="1">
      <c r="A82" s="26"/>
      <c r="B82" s="6"/>
      <c r="C82" s="6"/>
      <c r="D82" s="115" t="s">
        <v>10</v>
      </c>
      <c r="E82" s="115"/>
      <c r="F82" s="115"/>
      <c r="G82" s="48" t="str">
        <f>IF(I76&lt;=1,AA82,AA88)</f>
        <v>Ｗ≦1ｍ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27"/>
      <c r="AA82" s="1" t="s">
        <v>0</v>
      </c>
    </row>
    <row r="83" spans="1:41" ht="16.5" customHeight="1">
      <c r="A83" s="26"/>
      <c r="B83" s="6"/>
      <c r="C83" s="6"/>
      <c r="D83" s="6"/>
      <c r="E83" s="123" t="s">
        <v>17</v>
      </c>
      <c r="F83" s="123"/>
      <c r="G83" s="123"/>
      <c r="H83" s="6" t="s">
        <v>249</v>
      </c>
      <c r="I83" s="5" t="s">
        <v>11</v>
      </c>
      <c r="J83" s="48" t="str">
        <f>IF(I76&lt;=1,AD83,AD89)</f>
        <v>ａＨ^2＋ｂＨ＋ｃ</v>
      </c>
      <c r="K83" s="6"/>
      <c r="L83" s="6"/>
      <c r="M83" s="6"/>
      <c r="N83" s="6"/>
      <c r="O83" s="6"/>
      <c r="P83" s="6"/>
      <c r="Q83" s="12" t="s">
        <v>22</v>
      </c>
      <c r="R83" s="5" t="s">
        <v>11</v>
      </c>
      <c r="S83" s="48" t="str">
        <f>IF(I76&lt;=1,AD84,AD90)</f>
        <v>0.120Ｗ＋0.985</v>
      </c>
      <c r="T83" s="6"/>
      <c r="U83" s="6"/>
      <c r="V83" s="6"/>
      <c r="W83" s="6"/>
      <c r="X83" s="6"/>
      <c r="Y83" s="6"/>
      <c r="Z83" s="27"/>
      <c r="AB83" s="2" t="s">
        <v>18</v>
      </c>
      <c r="AC83" s="3" t="s">
        <v>11</v>
      </c>
      <c r="AD83" s="1" t="s">
        <v>19</v>
      </c>
      <c r="AL83" s="3" t="s">
        <v>11</v>
      </c>
      <c r="AM83" s="208">
        <f>ROUND(AM84*I77^2+AM85*I77+AM86,3)</f>
        <v>6.656</v>
      </c>
      <c r="AN83" s="208"/>
      <c r="AO83" s="208"/>
    </row>
    <row r="84" spans="1:41" ht="16.5" customHeight="1">
      <c r="A84" s="26"/>
      <c r="B84" s="6"/>
      <c r="C84" s="6"/>
      <c r="D84" s="6"/>
      <c r="E84" s="6"/>
      <c r="F84" s="6"/>
      <c r="G84" s="6"/>
      <c r="H84" s="6"/>
      <c r="I84" s="5" t="s">
        <v>11</v>
      </c>
      <c r="J84" s="186">
        <f>IF(I76=0,0,IF(I76&lt;=1,AM83,AM89))</f>
        <v>6.656</v>
      </c>
      <c r="K84" s="186"/>
      <c r="L84" s="186"/>
      <c r="M84" s="6" t="s">
        <v>25</v>
      </c>
      <c r="N84" s="6"/>
      <c r="O84" s="6"/>
      <c r="P84" s="6"/>
      <c r="Q84" s="12"/>
      <c r="R84" s="5" t="s">
        <v>11</v>
      </c>
      <c r="S84" s="209">
        <f>IF(I76&lt;=1,AM84,AM90)</f>
        <v>1.069</v>
      </c>
      <c r="T84" s="209"/>
      <c r="U84" s="209"/>
      <c r="V84" s="6"/>
      <c r="W84" s="6"/>
      <c r="X84" s="6"/>
      <c r="Y84" s="6"/>
      <c r="Z84" s="27"/>
      <c r="AB84" s="2" t="s">
        <v>22</v>
      </c>
      <c r="AC84" s="3" t="s">
        <v>11</v>
      </c>
      <c r="AD84" s="1" t="s">
        <v>13</v>
      </c>
      <c r="AL84" s="3" t="s">
        <v>11</v>
      </c>
      <c r="AM84" s="208">
        <f>IF(I76=0,0,ROUND(0.12*I76+0.985,3))</f>
        <v>1.069</v>
      </c>
      <c r="AN84" s="208"/>
      <c r="AO84" s="208"/>
    </row>
    <row r="85" spans="1:41" ht="16.5" customHeight="1">
      <c r="A85" s="2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2" t="s">
        <v>23</v>
      </c>
      <c r="R85" s="5" t="s">
        <v>11</v>
      </c>
      <c r="S85" s="48" t="str">
        <f>IF(I76&lt;=1,AD85,AD91)</f>
        <v>7.837Ｗ＋0.82</v>
      </c>
      <c r="T85" s="6"/>
      <c r="U85" s="6"/>
      <c r="V85" s="6"/>
      <c r="W85" s="6"/>
      <c r="X85" s="6"/>
      <c r="Y85" s="6"/>
      <c r="Z85" s="27"/>
      <c r="AB85" s="2" t="s">
        <v>23</v>
      </c>
      <c r="AC85" s="3" t="s">
        <v>12</v>
      </c>
      <c r="AD85" s="1" t="s">
        <v>14</v>
      </c>
      <c r="AL85" s="3" t="s">
        <v>12</v>
      </c>
      <c r="AM85" s="208">
        <f>IF(I76=0,0,ROUND(7.837*I76+0.82,3))</f>
        <v>6.306</v>
      </c>
      <c r="AN85" s="208"/>
      <c r="AO85" s="208"/>
    </row>
    <row r="86" spans="1:41" ht="16.5" customHeight="1">
      <c r="A86" s="2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5" t="s">
        <v>11</v>
      </c>
      <c r="S86" s="209">
        <f>IF(I76&lt;=1,AM85,AM91)</f>
        <v>6.306</v>
      </c>
      <c r="T86" s="209"/>
      <c r="U86" s="209"/>
      <c r="V86" s="6"/>
      <c r="W86" s="6"/>
      <c r="X86" s="6"/>
      <c r="Y86" s="6"/>
      <c r="Z86" s="27"/>
      <c r="AB86" s="2" t="s">
        <v>24</v>
      </c>
      <c r="AC86" s="3" t="s">
        <v>12</v>
      </c>
      <c r="AD86" s="1" t="s">
        <v>15</v>
      </c>
      <c r="AL86" s="3" t="s">
        <v>12</v>
      </c>
      <c r="AM86" s="208">
        <f>IF(I76=0,0,ROUND(2.858*I76-0.283,3))</f>
        <v>1.718</v>
      </c>
      <c r="AN86" s="208"/>
      <c r="AO86" s="208"/>
    </row>
    <row r="87" spans="1:26" ht="16.5" customHeight="1">
      <c r="A87" s="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12"/>
      <c r="P87" s="6"/>
      <c r="Q87" s="49" t="str">
        <f>IF(I76&lt;=1,AB86,"")</f>
        <v>ｃ</v>
      </c>
      <c r="R87" s="50" t="str">
        <f>IF(I76&lt;=1,AC86,"")</f>
        <v>＝</v>
      </c>
      <c r="S87" s="48" t="str">
        <f>IF(I76&lt;=1,AD86,"")</f>
        <v>2.858Ｗ－0.283</v>
      </c>
      <c r="T87" s="6"/>
      <c r="U87" s="6"/>
      <c r="V87" s="6"/>
      <c r="W87" s="6"/>
      <c r="X87" s="6"/>
      <c r="Y87" s="6"/>
      <c r="Z87" s="27"/>
    </row>
    <row r="88" spans="1:27" ht="16.5" customHeight="1">
      <c r="A88" s="2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50" t="str">
        <f>IF(I76&lt;=1,AL86,"")</f>
        <v>＝</v>
      </c>
      <c r="S88" s="209">
        <f>IF(I76&lt;=1,AM86,"")</f>
        <v>1.718</v>
      </c>
      <c r="T88" s="209"/>
      <c r="U88" s="209"/>
      <c r="V88" s="6"/>
      <c r="W88" s="6"/>
      <c r="X88" s="6"/>
      <c r="Y88" s="6"/>
      <c r="Z88" s="27"/>
      <c r="AA88" s="1" t="s">
        <v>1</v>
      </c>
    </row>
    <row r="89" spans="1:41" ht="16.5" customHeight="1">
      <c r="A89" s="2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50"/>
      <c r="S89" s="37"/>
      <c r="T89" s="37"/>
      <c r="U89" s="37"/>
      <c r="V89" s="6"/>
      <c r="W89" s="6"/>
      <c r="X89" s="6"/>
      <c r="Y89" s="6"/>
      <c r="Z89" s="27"/>
      <c r="AB89" s="2" t="s">
        <v>18</v>
      </c>
      <c r="AC89" s="3" t="s">
        <v>11</v>
      </c>
      <c r="AD89" s="1" t="s">
        <v>20</v>
      </c>
      <c r="AL89" s="3" t="s">
        <v>11</v>
      </c>
      <c r="AM89" s="208">
        <f>ROUND(AM90*I77+AM91,3)</f>
        <v>6.398</v>
      </c>
      <c r="AN89" s="208"/>
      <c r="AO89" s="208"/>
    </row>
    <row r="90" spans="1:41" ht="16.5" customHeight="1">
      <c r="A90" s="26"/>
      <c r="B90" s="6"/>
      <c r="C90" s="6"/>
      <c r="D90" s="6"/>
      <c r="E90" s="115" t="s">
        <v>21</v>
      </c>
      <c r="F90" s="115"/>
      <c r="G90" s="115"/>
      <c r="H90" s="6" t="s">
        <v>250</v>
      </c>
      <c r="I90" s="5" t="s">
        <v>11</v>
      </c>
      <c r="J90" s="6" t="s">
        <v>252</v>
      </c>
      <c r="K90" s="6"/>
      <c r="L90" s="6"/>
      <c r="M90" s="6"/>
      <c r="N90" s="6"/>
      <c r="O90" s="6"/>
      <c r="P90" s="6"/>
      <c r="Q90" s="12" t="s">
        <v>251</v>
      </c>
      <c r="R90" s="5" t="s">
        <v>11</v>
      </c>
      <c r="S90" s="185">
        <f>ROUND(0.03*100/3600,5)</f>
        <v>0.00083</v>
      </c>
      <c r="T90" s="185"/>
      <c r="U90" s="185"/>
      <c r="V90" s="6" t="s">
        <v>211</v>
      </c>
      <c r="W90" s="6"/>
      <c r="X90" s="6"/>
      <c r="Y90" s="6"/>
      <c r="Z90" s="27"/>
      <c r="AB90" s="2" t="s">
        <v>22</v>
      </c>
      <c r="AC90" s="3" t="s">
        <v>11</v>
      </c>
      <c r="AD90" s="8" t="s">
        <v>16</v>
      </c>
      <c r="AL90" s="3" t="s">
        <v>11</v>
      </c>
      <c r="AM90" s="208">
        <f>IF(I76=0,0,ROUND(-0.453*I76^2+8.289*I76+0.753,3))</f>
        <v>6.333</v>
      </c>
      <c r="AN90" s="208"/>
      <c r="AO90" s="208"/>
    </row>
    <row r="91" spans="1:41" ht="16.5" customHeight="1">
      <c r="A91" s="26"/>
      <c r="B91" s="6"/>
      <c r="C91" s="6"/>
      <c r="D91" s="6"/>
      <c r="E91" s="6"/>
      <c r="F91" s="6"/>
      <c r="G91" s="6"/>
      <c r="H91" s="6"/>
      <c r="I91" s="5" t="s">
        <v>11</v>
      </c>
      <c r="J91" s="186">
        <f>ROUND(S90*J84*3600/100,3)</f>
        <v>0.199</v>
      </c>
      <c r="K91" s="186"/>
      <c r="L91" s="186"/>
      <c r="M91" s="6" t="s">
        <v>281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27"/>
      <c r="AB91" s="2" t="s">
        <v>23</v>
      </c>
      <c r="AC91" s="3" t="s">
        <v>12</v>
      </c>
      <c r="AD91" s="1" t="s">
        <v>156</v>
      </c>
      <c r="AL91" s="3" t="s">
        <v>12</v>
      </c>
      <c r="AM91" s="208">
        <f>IF(I76=0,0,ROUND(1.458*I76^2+1.27*I76+0.362,3))</f>
        <v>1.965</v>
      </c>
      <c r="AN91" s="208"/>
      <c r="AO91" s="208"/>
    </row>
    <row r="92" spans="1:26" ht="16.5" customHeight="1">
      <c r="A92" s="2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27"/>
    </row>
    <row r="93" spans="1:26" ht="16.5" customHeight="1">
      <c r="A93" s="26"/>
      <c r="B93" s="6"/>
      <c r="C93" s="6"/>
      <c r="D93" s="115" t="s">
        <v>26</v>
      </c>
      <c r="E93" s="115"/>
      <c r="F93" s="115"/>
      <c r="G93" s="115"/>
      <c r="H93" s="12" t="s">
        <v>27</v>
      </c>
      <c r="I93" s="5" t="s">
        <v>4</v>
      </c>
      <c r="J93" s="6" t="s">
        <v>253</v>
      </c>
      <c r="K93" s="6"/>
      <c r="L93" s="6"/>
      <c r="M93" s="6"/>
      <c r="N93" s="6"/>
      <c r="O93" s="6"/>
      <c r="P93" s="6"/>
      <c r="Q93" s="12" t="s">
        <v>28</v>
      </c>
      <c r="R93" s="5" t="s">
        <v>11</v>
      </c>
      <c r="S93" s="187">
        <f>0.9*0.9</f>
        <v>0.81</v>
      </c>
      <c r="T93" s="187"/>
      <c r="U93" s="187"/>
      <c r="V93" s="6"/>
      <c r="W93" s="6"/>
      <c r="X93" s="6"/>
      <c r="Y93" s="6"/>
      <c r="Z93" s="27"/>
    </row>
    <row r="94" spans="1:26" ht="16.5" customHeight="1">
      <c r="A94" s="26"/>
      <c r="B94" s="6"/>
      <c r="C94" s="6"/>
      <c r="D94" s="6"/>
      <c r="E94" s="6"/>
      <c r="F94" s="6"/>
      <c r="G94" s="6"/>
      <c r="H94" s="6"/>
      <c r="I94" s="5" t="s">
        <v>4</v>
      </c>
      <c r="J94" s="207">
        <f>ROUND(S93*J91,3)</f>
        <v>0.161</v>
      </c>
      <c r="K94" s="207"/>
      <c r="L94" s="207"/>
      <c r="M94" s="6" t="s">
        <v>281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27"/>
    </row>
    <row r="95" spans="1:26" ht="16.5" customHeight="1">
      <c r="A95" s="2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27"/>
    </row>
    <row r="96" spans="1:26" ht="16.5" customHeight="1">
      <c r="A96" s="2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27"/>
    </row>
    <row r="97" spans="1:26" ht="16.5" customHeight="1">
      <c r="A97" s="26"/>
      <c r="B97" s="1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27"/>
    </row>
    <row r="98" spans="1:26" ht="16.5" customHeight="1">
      <c r="A98" s="26"/>
      <c r="B98" s="11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27"/>
    </row>
    <row r="99" spans="1:26" ht="16.5" customHeight="1">
      <c r="A99" s="26"/>
      <c r="B99" s="6"/>
      <c r="C99" s="6"/>
      <c r="D99" s="6"/>
      <c r="E99" s="123" t="s">
        <v>30</v>
      </c>
      <c r="F99" s="123"/>
      <c r="G99" s="123"/>
      <c r="H99" s="123"/>
      <c r="I99" s="123"/>
      <c r="J99" s="12" t="s">
        <v>255</v>
      </c>
      <c r="K99" s="5" t="s">
        <v>4</v>
      </c>
      <c r="L99" s="6" t="s">
        <v>34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27"/>
    </row>
    <row r="100" spans="1:26" ht="16.5" customHeight="1">
      <c r="A100" s="26"/>
      <c r="B100" s="6"/>
      <c r="C100" s="6"/>
      <c r="D100" s="6"/>
      <c r="E100" s="6"/>
      <c r="F100" s="6"/>
      <c r="G100" s="6"/>
      <c r="H100" s="6"/>
      <c r="I100" s="6"/>
      <c r="J100" s="6"/>
      <c r="K100" s="5" t="s">
        <v>4</v>
      </c>
      <c r="L100" s="186">
        <f>ROUND(PI()/4*T76^2*T77,3)</f>
        <v>0.048</v>
      </c>
      <c r="M100" s="186"/>
      <c r="N100" s="186"/>
      <c r="O100" s="6" t="s">
        <v>134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27"/>
    </row>
    <row r="101" spans="1:26" ht="16.5" customHeight="1">
      <c r="A101" s="26"/>
      <c r="B101" s="6"/>
      <c r="C101" s="6"/>
      <c r="D101" s="6"/>
      <c r="E101" s="6"/>
      <c r="F101" s="6"/>
      <c r="G101" s="6"/>
      <c r="H101" s="6"/>
      <c r="I101" s="6"/>
      <c r="J101" s="6"/>
      <c r="K101" s="5"/>
      <c r="L101" s="24"/>
      <c r="M101" s="24"/>
      <c r="N101" s="24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27"/>
    </row>
    <row r="102" spans="1:26" ht="16.5" customHeight="1">
      <c r="A102" s="26"/>
      <c r="B102" s="6"/>
      <c r="C102" s="6"/>
      <c r="D102" s="6"/>
      <c r="E102" s="123" t="s">
        <v>31</v>
      </c>
      <c r="F102" s="123"/>
      <c r="G102" s="123"/>
      <c r="H102" s="123"/>
      <c r="I102" s="123"/>
      <c r="J102" s="12" t="s">
        <v>256</v>
      </c>
      <c r="K102" s="5" t="s">
        <v>4</v>
      </c>
      <c r="L102" s="6" t="s">
        <v>35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27"/>
    </row>
    <row r="103" spans="1:26" ht="16.5" customHeight="1">
      <c r="A103" s="26"/>
      <c r="B103" s="6"/>
      <c r="C103" s="6"/>
      <c r="D103" s="6"/>
      <c r="E103" s="6"/>
      <c r="F103" s="6"/>
      <c r="G103" s="6"/>
      <c r="H103" s="6"/>
      <c r="I103" s="6"/>
      <c r="J103" s="6"/>
      <c r="K103" s="5" t="s">
        <v>4</v>
      </c>
      <c r="L103" s="186">
        <f>ROUND(I76^2*I77-PI()/4*T76^2*T77,3)</f>
        <v>0.295</v>
      </c>
      <c r="M103" s="186"/>
      <c r="N103" s="186"/>
      <c r="O103" s="6" t="s">
        <v>134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27"/>
    </row>
    <row r="104" spans="1:26" ht="16.5" customHeight="1">
      <c r="A104" s="2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27"/>
    </row>
    <row r="105" spans="1:26" ht="16.5" customHeight="1">
      <c r="A105" s="26"/>
      <c r="B105" s="6"/>
      <c r="C105" s="6"/>
      <c r="D105" s="115" t="s">
        <v>32</v>
      </c>
      <c r="E105" s="115"/>
      <c r="F105" s="115"/>
      <c r="G105" s="115"/>
      <c r="H105" s="12" t="s">
        <v>33</v>
      </c>
      <c r="I105" s="5" t="s">
        <v>4</v>
      </c>
      <c r="J105" s="6" t="s">
        <v>257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27"/>
    </row>
    <row r="106" spans="1:26" ht="16.5" customHeight="1">
      <c r="A106" s="16"/>
      <c r="B106" s="14"/>
      <c r="C106" s="14"/>
      <c r="D106" s="14"/>
      <c r="E106" s="14"/>
      <c r="F106" s="14"/>
      <c r="G106" s="14"/>
      <c r="H106" s="14"/>
      <c r="I106" s="21" t="s">
        <v>4</v>
      </c>
      <c r="J106" s="182">
        <f>ROUND(L100*100/100+L103*40/100,3)</f>
        <v>0.166</v>
      </c>
      <c r="K106" s="183"/>
      <c r="L106" s="184"/>
      <c r="M106" s="14" t="s">
        <v>134</v>
      </c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</row>
  </sheetData>
  <sheetProtection password="C6EA" sheet="1" objects="1" scenarios="1" selectLockedCells="1"/>
  <mergeCells count="88">
    <mergeCell ref="E3:G3"/>
    <mergeCell ref="R3:T3"/>
    <mergeCell ref="S38:U38"/>
    <mergeCell ref="A1:Z1"/>
    <mergeCell ref="D27:F27"/>
    <mergeCell ref="E28:G28"/>
    <mergeCell ref="E35:G35"/>
    <mergeCell ref="T22:U22"/>
    <mergeCell ref="I22:J22"/>
    <mergeCell ref="S17:T17"/>
    <mergeCell ref="S4:T4"/>
    <mergeCell ref="AM29:AO29"/>
    <mergeCell ref="AM30:AO30"/>
    <mergeCell ref="AM31:AO31"/>
    <mergeCell ref="AM36:AO36"/>
    <mergeCell ref="S35:U35"/>
    <mergeCell ref="D5:H5"/>
    <mergeCell ref="N22:Q22"/>
    <mergeCell ref="AM35:AO35"/>
    <mergeCell ref="AM34:AO34"/>
    <mergeCell ref="S31:U31"/>
    <mergeCell ref="S33:U33"/>
    <mergeCell ref="S29:U29"/>
    <mergeCell ref="J29:L29"/>
    <mergeCell ref="D22:F22"/>
    <mergeCell ref="B7:B13"/>
    <mergeCell ref="N9:N14"/>
    <mergeCell ref="AM28:AO28"/>
    <mergeCell ref="Q18:V18"/>
    <mergeCell ref="O13:O15"/>
    <mergeCell ref="O16:O18"/>
    <mergeCell ref="T21:U21"/>
    <mergeCell ref="D21:F21"/>
    <mergeCell ref="N21:Q21"/>
    <mergeCell ref="T76:U76"/>
    <mergeCell ref="D59:H59"/>
    <mergeCell ref="B61:B67"/>
    <mergeCell ref="N63:N68"/>
    <mergeCell ref="O67:O69"/>
    <mergeCell ref="A55:Z55"/>
    <mergeCell ref="E57:G57"/>
    <mergeCell ref="R57:T57"/>
    <mergeCell ref="S58:T58"/>
    <mergeCell ref="D77:F77"/>
    <mergeCell ref="I77:J77"/>
    <mergeCell ref="N77:Q77"/>
    <mergeCell ref="T77:U77"/>
    <mergeCell ref="O70:O72"/>
    <mergeCell ref="S71:T71"/>
    <mergeCell ref="Q72:V72"/>
    <mergeCell ref="D76:F76"/>
    <mergeCell ref="I76:J76"/>
    <mergeCell ref="N76:Q76"/>
    <mergeCell ref="AM85:AO85"/>
    <mergeCell ref="S86:U86"/>
    <mergeCell ref="AM86:AO86"/>
    <mergeCell ref="S88:U88"/>
    <mergeCell ref="D82:F82"/>
    <mergeCell ref="E83:G83"/>
    <mergeCell ref="AM83:AO83"/>
    <mergeCell ref="J84:L84"/>
    <mergeCell ref="S84:U84"/>
    <mergeCell ref="AM84:AO84"/>
    <mergeCell ref="J91:L91"/>
    <mergeCell ref="AM91:AO91"/>
    <mergeCell ref="D93:G93"/>
    <mergeCell ref="S93:U93"/>
    <mergeCell ref="AM89:AO89"/>
    <mergeCell ref="E90:G90"/>
    <mergeCell ref="S90:U90"/>
    <mergeCell ref="AM90:AO90"/>
    <mergeCell ref="L103:N103"/>
    <mergeCell ref="D105:G105"/>
    <mergeCell ref="J106:L106"/>
    <mergeCell ref="J94:L94"/>
    <mergeCell ref="E99:I99"/>
    <mergeCell ref="L100:N100"/>
    <mergeCell ref="E102:I102"/>
    <mergeCell ref="J51:L51"/>
    <mergeCell ref="D44:H44"/>
    <mergeCell ref="D47:H47"/>
    <mergeCell ref="I21:J21"/>
    <mergeCell ref="K48:M48"/>
    <mergeCell ref="K45:M45"/>
    <mergeCell ref="D50:G50"/>
    <mergeCell ref="D38:G38"/>
    <mergeCell ref="J39:L39"/>
    <mergeCell ref="J36:L36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O106"/>
  <sheetViews>
    <sheetView showZeros="0" zoomScalePageLayoutView="0" workbookViewId="0" topLeftCell="A1">
      <selection activeCell="I21" sqref="I21:J21"/>
    </sheetView>
  </sheetViews>
  <sheetFormatPr defaultColWidth="3.50390625" defaultRowHeight="16.5" customHeight="1"/>
  <cols>
    <col min="1" max="16384" width="3.50390625" style="1" customWidth="1"/>
  </cols>
  <sheetData>
    <row r="1" spans="1:26" ht="21" customHeight="1">
      <c r="A1" s="194" t="s">
        <v>139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6"/>
    </row>
    <row r="2" spans="1:26" ht="16.5" customHeight="1">
      <c r="A2" s="2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7"/>
    </row>
    <row r="3" spans="1:26" ht="16.5" customHeight="1">
      <c r="A3" s="26"/>
      <c r="B3" s="6"/>
      <c r="C3" s="6"/>
      <c r="D3" s="6"/>
      <c r="E3" s="197" t="s">
        <v>101</v>
      </c>
      <c r="F3" s="197"/>
      <c r="G3" s="197"/>
      <c r="H3" s="6"/>
      <c r="I3" s="6"/>
      <c r="J3" s="6"/>
      <c r="K3" s="6"/>
      <c r="L3" s="6"/>
      <c r="M3" s="6"/>
      <c r="N3" s="6"/>
      <c r="O3" s="6"/>
      <c r="P3" s="6"/>
      <c r="Q3" s="6"/>
      <c r="R3" s="197" t="s">
        <v>102</v>
      </c>
      <c r="S3" s="197"/>
      <c r="T3" s="197"/>
      <c r="U3" s="6"/>
      <c r="V3" s="6"/>
      <c r="W3" s="6"/>
      <c r="X3" s="6"/>
      <c r="Y3" s="6"/>
      <c r="Z3" s="27"/>
    </row>
    <row r="4" spans="1:26" ht="16.5" customHeight="1">
      <c r="A4" s="26"/>
      <c r="B4" s="6"/>
      <c r="C4" s="6"/>
      <c r="D4" s="6"/>
      <c r="E4" s="6"/>
      <c r="F4" s="38" t="s">
        <v>85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11" t="s">
        <v>104</v>
      </c>
      <c r="T4" s="211"/>
      <c r="U4" s="6"/>
      <c r="V4" s="6"/>
      <c r="W4" s="6"/>
      <c r="X4" s="6"/>
      <c r="Y4" s="38" t="s">
        <v>238</v>
      </c>
      <c r="Z4" s="27"/>
    </row>
    <row r="5" spans="1:26" ht="16.5" customHeight="1">
      <c r="A5" s="26"/>
      <c r="B5" s="6"/>
      <c r="C5" s="6"/>
      <c r="D5" s="212" t="s">
        <v>185</v>
      </c>
      <c r="E5" s="212"/>
      <c r="F5" s="212"/>
      <c r="G5" s="212"/>
      <c r="H5" s="212"/>
      <c r="I5" s="6"/>
      <c r="J5" s="6"/>
      <c r="K5" s="6"/>
      <c r="L5" s="6"/>
      <c r="M5" s="6"/>
      <c r="N5" s="6"/>
      <c r="O5" s="6"/>
      <c r="P5" s="6"/>
      <c r="Q5" s="6"/>
      <c r="R5" s="6"/>
      <c r="S5" s="5"/>
      <c r="T5" s="5"/>
      <c r="U5" s="6"/>
      <c r="V5" s="6"/>
      <c r="W5" s="6"/>
      <c r="X5" s="6"/>
      <c r="Y5" s="6"/>
      <c r="Z5" s="27"/>
    </row>
    <row r="6" spans="1:26" ht="16.5" customHeight="1">
      <c r="A6" s="2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53" t="s">
        <v>103</v>
      </c>
      <c r="Z6" s="27"/>
    </row>
    <row r="7" spans="1:26" ht="16.5" customHeight="1">
      <c r="A7" s="34"/>
      <c r="B7" s="200" t="s">
        <v>185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27"/>
    </row>
    <row r="8" spans="1:26" ht="16.5" customHeight="1">
      <c r="A8" s="34"/>
      <c r="B8" s="20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7"/>
    </row>
    <row r="9" spans="1:26" ht="16.5" customHeight="1">
      <c r="A9" s="34"/>
      <c r="B9" s="200"/>
      <c r="C9" s="6"/>
      <c r="D9" s="6"/>
      <c r="E9" s="6"/>
      <c r="F9" s="6"/>
      <c r="G9" s="6"/>
      <c r="H9" s="6"/>
      <c r="I9" s="6"/>
      <c r="J9" s="28" t="s">
        <v>111</v>
      </c>
      <c r="K9" s="6"/>
      <c r="L9" s="6"/>
      <c r="M9" s="6"/>
      <c r="N9" s="199" t="s">
        <v>186</v>
      </c>
      <c r="O9" s="6"/>
      <c r="P9" s="6"/>
      <c r="Q9" s="6"/>
      <c r="R9" s="6"/>
      <c r="S9" s="6"/>
      <c r="T9" s="6"/>
      <c r="U9" s="6"/>
      <c r="V9" s="6"/>
      <c r="W9" s="6"/>
      <c r="X9" s="28" t="s">
        <v>111</v>
      </c>
      <c r="Y9" s="6"/>
      <c r="Z9" s="27"/>
    </row>
    <row r="10" spans="1:26" ht="16.5" customHeight="1">
      <c r="A10" s="29" t="s">
        <v>85</v>
      </c>
      <c r="B10" s="20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13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7"/>
    </row>
    <row r="11" spans="1:26" ht="16.5" customHeight="1">
      <c r="A11" s="34"/>
      <c r="B11" s="20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13"/>
      <c r="O11" s="46"/>
      <c r="P11" s="6"/>
      <c r="Q11" s="6"/>
      <c r="R11" s="6"/>
      <c r="S11" s="6"/>
      <c r="T11" s="6"/>
      <c r="U11" s="6"/>
      <c r="V11" s="6"/>
      <c r="W11" s="6"/>
      <c r="X11" s="28" t="s">
        <v>187</v>
      </c>
      <c r="Y11" s="6"/>
      <c r="Z11" s="27"/>
    </row>
    <row r="12" spans="1:26" ht="16.5" customHeight="1">
      <c r="A12" s="34"/>
      <c r="B12" s="200"/>
      <c r="C12" s="6"/>
      <c r="D12" s="6"/>
      <c r="E12" s="6"/>
      <c r="F12" s="6"/>
      <c r="G12" s="6"/>
      <c r="H12" s="6"/>
      <c r="I12" s="6"/>
      <c r="J12" s="28" t="s">
        <v>112</v>
      </c>
      <c r="K12" s="6"/>
      <c r="L12" s="6"/>
      <c r="M12" s="6"/>
      <c r="N12" s="213"/>
      <c r="O12" s="46"/>
      <c r="P12" s="6"/>
      <c r="Q12" s="6"/>
      <c r="R12" s="6"/>
      <c r="S12" s="6"/>
      <c r="T12" s="6"/>
      <c r="U12" s="6"/>
      <c r="V12" s="6"/>
      <c r="W12" s="6"/>
      <c r="X12" s="6"/>
      <c r="Y12" s="6"/>
      <c r="Z12" s="27"/>
    </row>
    <row r="13" spans="1:26" ht="16.5" customHeight="1">
      <c r="A13" s="34"/>
      <c r="B13" s="200"/>
      <c r="C13" s="6"/>
      <c r="D13" s="6"/>
      <c r="E13" s="6"/>
      <c r="F13" s="6"/>
      <c r="G13" s="6"/>
      <c r="H13" s="6"/>
      <c r="I13" s="6"/>
      <c r="J13" s="6"/>
      <c r="K13" s="6" t="s">
        <v>286</v>
      </c>
      <c r="L13" s="6"/>
      <c r="M13" s="6"/>
      <c r="N13" s="213"/>
      <c r="O13" s="214" t="s">
        <v>190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27"/>
    </row>
    <row r="14" spans="1:26" ht="16.5" customHeight="1">
      <c r="A14" s="2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213"/>
      <c r="O14" s="214"/>
      <c r="P14" s="6"/>
      <c r="Q14" s="6"/>
      <c r="R14" s="6"/>
      <c r="S14" s="6"/>
      <c r="T14" s="6"/>
      <c r="U14" s="6"/>
      <c r="V14" s="6"/>
      <c r="W14" s="6"/>
      <c r="X14" s="28" t="s">
        <v>112</v>
      </c>
      <c r="Y14" s="6"/>
      <c r="Z14" s="27"/>
    </row>
    <row r="15" spans="1:26" ht="16.5" customHeight="1">
      <c r="A15" s="26"/>
      <c r="B15" s="6"/>
      <c r="C15" s="6"/>
      <c r="D15" s="6"/>
      <c r="E15" s="6"/>
      <c r="F15" s="28" t="s">
        <v>187</v>
      </c>
      <c r="G15" s="6"/>
      <c r="H15" s="6"/>
      <c r="I15" s="6"/>
      <c r="J15" s="6"/>
      <c r="K15" s="6"/>
      <c r="L15" s="6"/>
      <c r="M15" s="6"/>
      <c r="N15" s="6"/>
      <c r="O15" s="214"/>
      <c r="P15" s="6"/>
      <c r="Q15" s="6"/>
      <c r="R15" s="6"/>
      <c r="S15" s="6"/>
      <c r="T15" s="6"/>
      <c r="U15" s="6"/>
      <c r="V15" s="6"/>
      <c r="W15" s="6"/>
      <c r="X15" s="6"/>
      <c r="Y15" s="6" t="s">
        <v>286</v>
      </c>
      <c r="Z15" s="27"/>
    </row>
    <row r="16" spans="1:26" ht="16.5" customHeight="1">
      <c r="A16" s="2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10" t="s">
        <v>189</v>
      </c>
      <c r="P16" s="6"/>
      <c r="Q16" s="6"/>
      <c r="R16" s="6"/>
      <c r="S16" s="6"/>
      <c r="T16" s="6"/>
      <c r="U16" s="6"/>
      <c r="V16" s="6"/>
      <c r="W16" s="6"/>
      <c r="X16" s="28" t="s">
        <v>113</v>
      </c>
      <c r="Y16" s="6"/>
      <c r="Z16" s="27"/>
    </row>
    <row r="17" spans="1:26" ht="16.5" customHeight="1">
      <c r="A17" s="2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10"/>
      <c r="P17" s="6"/>
      <c r="Q17" s="6"/>
      <c r="R17" s="6"/>
      <c r="S17" s="211" t="s">
        <v>85</v>
      </c>
      <c r="T17" s="211"/>
      <c r="U17" s="6"/>
      <c r="V17" s="6"/>
      <c r="W17" s="6"/>
      <c r="X17" s="6"/>
      <c r="Y17" s="6"/>
      <c r="Z17" s="27"/>
    </row>
    <row r="18" spans="1:26" ht="16.5" customHeight="1">
      <c r="A18" s="26"/>
      <c r="B18" s="11" t="s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10"/>
      <c r="P18" s="6"/>
      <c r="Q18" s="212" t="s">
        <v>185</v>
      </c>
      <c r="R18" s="212"/>
      <c r="S18" s="212"/>
      <c r="T18" s="212"/>
      <c r="U18" s="212"/>
      <c r="V18" s="212"/>
      <c r="W18" s="6"/>
      <c r="X18" s="6"/>
      <c r="Y18" s="6"/>
      <c r="Z18" s="27"/>
    </row>
    <row r="19" spans="1:26" ht="16.5" customHeight="1" thickBot="1">
      <c r="A19" s="26"/>
      <c r="C19" s="6"/>
      <c r="D19" s="6"/>
      <c r="E19" s="6"/>
      <c r="F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27"/>
    </row>
    <row r="20" spans="1:26" ht="16.5" customHeight="1" thickBot="1" thickTop="1">
      <c r="A20" s="26"/>
      <c r="B20" s="11"/>
      <c r="C20" s="6"/>
      <c r="D20" s="6"/>
      <c r="E20" s="58"/>
      <c r="F20" s="59"/>
      <c r="G20" s="6" t="s">
        <v>287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7"/>
    </row>
    <row r="21" spans="1:26" ht="16.5" customHeight="1" thickBot="1" thickTop="1">
      <c r="A21" s="26"/>
      <c r="B21" s="6"/>
      <c r="C21" s="6"/>
      <c r="D21" s="123" t="s">
        <v>2</v>
      </c>
      <c r="E21" s="123"/>
      <c r="F21" s="123"/>
      <c r="G21" s="12" t="s">
        <v>36</v>
      </c>
      <c r="H21" s="5" t="s">
        <v>12</v>
      </c>
      <c r="I21" s="204"/>
      <c r="J21" s="205"/>
      <c r="K21" s="6" t="s">
        <v>37</v>
      </c>
      <c r="L21" s="6"/>
      <c r="M21" s="6"/>
      <c r="N21" s="123" t="s">
        <v>192</v>
      </c>
      <c r="O21" s="123"/>
      <c r="P21" s="123"/>
      <c r="Q21" s="123"/>
      <c r="R21" s="12" t="s">
        <v>38</v>
      </c>
      <c r="S21" s="5" t="s">
        <v>39</v>
      </c>
      <c r="T21" s="204"/>
      <c r="U21" s="205"/>
      <c r="V21" s="6" t="s">
        <v>37</v>
      </c>
      <c r="W21" s="6"/>
      <c r="X21" s="6"/>
      <c r="Y21" s="6"/>
      <c r="Z21" s="27"/>
    </row>
    <row r="22" spans="1:26" ht="16.5" customHeight="1" thickBot="1" thickTop="1">
      <c r="A22" s="26"/>
      <c r="B22" s="6"/>
      <c r="C22" s="6"/>
      <c r="D22" s="123" t="s">
        <v>3</v>
      </c>
      <c r="E22" s="123"/>
      <c r="F22" s="123"/>
      <c r="G22" s="12" t="s">
        <v>40</v>
      </c>
      <c r="H22" s="5" t="s">
        <v>41</v>
      </c>
      <c r="I22" s="204"/>
      <c r="J22" s="205"/>
      <c r="K22" s="6" t="s">
        <v>42</v>
      </c>
      <c r="L22" s="6"/>
      <c r="M22" s="6"/>
      <c r="N22" s="123" t="s">
        <v>188</v>
      </c>
      <c r="O22" s="123"/>
      <c r="P22" s="123"/>
      <c r="Q22" s="123"/>
      <c r="R22" s="12" t="s">
        <v>43</v>
      </c>
      <c r="S22" s="5" t="s">
        <v>44</v>
      </c>
      <c r="T22" s="204"/>
      <c r="U22" s="205"/>
      <c r="V22" s="6" t="s">
        <v>45</v>
      </c>
      <c r="W22" s="6"/>
      <c r="X22" s="6"/>
      <c r="Y22" s="6"/>
      <c r="Z22" s="27"/>
    </row>
    <row r="23" spans="1:26" ht="16.5" customHeight="1" thickTop="1">
      <c r="A23" s="2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27"/>
    </row>
    <row r="24" spans="1:26" ht="16.5" customHeight="1">
      <c r="A24" s="2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27"/>
    </row>
    <row r="25" spans="1:26" ht="16.5" customHeight="1">
      <c r="A25" s="26"/>
      <c r="B25" s="11" t="s">
        <v>106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27"/>
    </row>
    <row r="26" spans="1:26" ht="16.5" customHeight="1">
      <c r="A26" s="26"/>
      <c r="B26" s="1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27"/>
    </row>
    <row r="27" spans="1:27" ht="16.5" customHeight="1">
      <c r="A27" s="26"/>
      <c r="B27" s="6"/>
      <c r="C27" s="6"/>
      <c r="D27" s="6"/>
      <c r="E27" s="6"/>
      <c r="F27" s="12" t="s">
        <v>10</v>
      </c>
      <c r="G27" s="48" t="str">
        <f>IF(I21&lt;=1,AA27,AA33)</f>
        <v>Ｗ≦1ｍ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27"/>
      <c r="AA27" s="1" t="s">
        <v>0</v>
      </c>
    </row>
    <row r="28" spans="1:41" ht="16.5" customHeight="1">
      <c r="A28" s="26"/>
      <c r="B28" s="6"/>
      <c r="C28" s="6"/>
      <c r="D28" s="6"/>
      <c r="E28" s="123" t="s">
        <v>17</v>
      </c>
      <c r="F28" s="123"/>
      <c r="G28" s="123"/>
      <c r="H28" s="6" t="s">
        <v>249</v>
      </c>
      <c r="I28" s="5" t="s">
        <v>12</v>
      </c>
      <c r="J28" s="48" t="str">
        <f>IF(I21&lt;=1,AD28,AD34)</f>
        <v>ａＨ^2＋ｂＨ＋ｃ</v>
      </c>
      <c r="K28" s="6"/>
      <c r="L28" s="6"/>
      <c r="M28" s="6"/>
      <c r="N28" s="6"/>
      <c r="O28" s="6"/>
      <c r="P28" s="6"/>
      <c r="Q28" s="12" t="s">
        <v>46</v>
      </c>
      <c r="R28" s="5" t="s">
        <v>12</v>
      </c>
      <c r="S28" s="48" t="str">
        <f>IF(I21&lt;=1,AD29,AD35)</f>
        <v>0.120Ｗ＋0.985</v>
      </c>
      <c r="T28" s="6"/>
      <c r="U28" s="6"/>
      <c r="V28" s="6"/>
      <c r="W28" s="6"/>
      <c r="X28" s="6"/>
      <c r="Y28" s="6"/>
      <c r="Z28" s="27"/>
      <c r="AB28" s="2" t="s">
        <v>59</v>
      </c>
      <c r="AC28" s="3" t="s">
        <v>12</v>
      </c>
      <c r="AD28" s="1" t="s">
        <v>19</v>
      </c>
      <c r="AL28" s="3" t="s">
        <v>12</v>
      </c>
      <c r="AM28" s="208">
        <f>ROUND(AM29*I22^2+AM30*I22+AM31,3)</f>
        <v>0</v>
      </c>
      <c r="AN28" s="208"/>
      <c r="AO28" s="208"/>
    </row>
    <row r="29" spans="1:41" ht="16.5" customHeight="1">
      <c r="A29" s="26"/>
      <c r="B29" s="6"/>
      <c r="C29" s="6"/>
      <c r="D29" s="6"/>
      <c r="E29" s="6"/>
      <c r="F29" s="6"/>
      <c r="G29" s="6"/>
      <c r="H29" s="6"/>
      <c r="I29" s="5" t="s">
        <v>12</v>
      </c>
      <c r="J29" s="186">
        <f>IF(I21=0,0,IF(I21&lt;=1,AM28,AM34))</f>
        <v>0</v>
      </c>
      <c r="K29" s="186"/>
      <c r="L29" s="186"/>
      <c r="M29" s="6" t="s">
        <v>47</v>
      </c>
      <c r="N29" s="6"/>
      <c r="O29" s="6"/>
      <c r="P29" s="6"/>
      <c r="Q29" s="12"/>
      <c r="R29" s="5" t="s">
        <v>48</v>
      </c>
      <c r="S29" s="209">
        <f>IF(I21&lt;=1,AM29,AM35)</f>
        <v>0</v>
      </c>
      <c r="T29" s="209"/>
      <c r="U29" s="209"/>
      <c r="V29" s="6"/>
      <c r="W29" s="6"/>
      <c r="X29" s="6"/>
      <c r="Y29" s="6"/>
      <c r="Z29" s="27"/>
      <c r="AB29" s="2" t="s">
        <v>46</v>
      </c>
      <c r="AC29" s="3" t="s">
        <v>12</v>
      </c>
      <c r="AD29" s="1" t="s">
        <v>60</v>
      </c>
      <c r="AL29" s="3" t="s">
        <v>61</v>
      </c>
      <c r="AM29" s="208">
        <f>IF(I21=0,0,ROUND(0.12*I21+0.985,3))</f>
        <v>0</v>
      </c>
      <c r="AN29" s="208"/>
      <c r="AO29" s="208"/>
    </row>
    <row r="30" spans="1:41" ht="16.5" customHeight="1">
      <c r="A30" s="2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2" t="s">
        <v>49</v>
      </c>
      <c r="R30" s="5" t="s">
        <v>50</v>
      </c>
      <c r="S30" s="48" t="str">
        <f>IF(I21&lt;=1,AD30,AD36)</f>
        <v>7.837Ｗ＋0.82</v>
      </c>
      <c r="T30" s="6"/>
      <c r="U30" s="6"/>
      <c r="V30" s="6"/>
      <c r="W30" s="6"/>
      <c r="X30" s="6"/>
      <c r="Y30" s="6"/>
      <c r="Z30" s="27"/>
      <c r="AB30" s="2" t="s">
        <v>62</v>
      </c>
      <c r="AC30" s="3" t="s">
        <v>61</v>
      </c>
      <c r="AD30" s="1" t="s">
        <v>63</v>
      </c>
      <c r="AL30" s="3" t="s">
        <v>64</v>
      </c>
      <c r="AM30" s="208">
        <f>IF(I21=0,0,ROUND(7.837*I21+0.82,3))</f>
        <v>0</v>
      </c>
      <c r="AN30" s="208"/>
      <c r="AO30" s="208"/>
    </row>
    <row r="31" spans="1:41" ht="16.5" customHeight="1">
      <c r="A31" s="2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" t="s">
        <v>50</v>
      </c>
      <c r="S31" s="209">
        <f>IF(I21&lt;=1,AM30,AM36)</f>
        <v>0</v>
      </c>
      <c r="T31" s="209"/>
      <c r="U31" s="209"/>
      <c r="V31" s="6"/>
      <c r="W31" s="6"/>
      <c r="X31" s="6"/>
      <c r="Y31" s="6"/>
      <c r="Z31" s="27"/>
      <c r="AB31" s="2" t="s">
        <v>65</v>
      </c>
      <c r="AC31" s="3" t="s">
        <v>48</v>
      </c>
      <c r="AD31" s="1" t="s">
        <v>66</v>
      </c>
      <c r="AL31" s="3" t="s">
        <v>61</v>
      </c>
      <c r="AM31" s="208">
        <f>IF(I21=0,0,ROUND(2.858*I21-0.283,3))</f>
        <v>0</v>
      </c>
      <c r="AN31" s="208"/>
      <c r="AO31" s="208"/>
    </row>
    <row r="32" spans="1:26" ht="16.5" customHeight="1">
      <c r="A32" s="2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 s="6"/>
      <c r="Q32" s="49" t="str">
        <f>IF(I21&lt;=1,AB31,"")</f>
        <v>ｃ</v>
      </c>
      <c r="R32" s="50" t="str">
        <f>IF(I21&lt;=1,AC31,"")</f>
        <v>＝</v>
      </c>
      <c r="S32" s="48" t="str">
        <f>IF(I21&lt;=1,AD31,"")</f>
        <v>2.858Ｗ－0.283</v>
      </c>
      <c r="T32" s="6"/>
      <c r="U32" s="6"/>
      <c r="V32" s="6"/>
      <c r="W32" s="6"/>
      <c r="X32" s="6"/>
      <c r="Y32" s="6"/>
      <c r="Z32" s="27"/>
    </row>
    <row r="33" spans="1:27" ht="16.5" customHeight="1">
      <c r="A33" s="2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50" t="str">
        <f>IF(I21&lt;=1,AL31,"")</f>
        <v>＝</v>
      </c>
      <c r="S33" s="209">
        <f>IF(I21&lt;=1,AM31,"")</f>
        <v>0</v>
      </c>
      <c r="T33" s="209"/>
      <c r="U33" s="209"/>
      <c r="V33" s="6"/>
      <c r="W33" s="6"/>
      <c r="X33" s="6"/>
      <c r="Y33" s="6"/>
      <c r="Z33" s="27"/>
      <c r="AA33" s="1" t="s">
        <v>67</v>
      </c>
    </row>
    <row r="34" spans="1:41" ht="16.5" customHeight="1">
      <c r="A34" s="2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50"/>
      <c r="S34" s="37"/>
      <c r="T34" s="37"/>
      <c r="U34" s="37"/>
      <c r="V34" s="6"/>
      <c r="W34" s="6"/>
      <c r="X34" s="6"/>
      <c r="Y34" s="6"/>
      <c r="Z34" s="27"/>
      <c r="AB34" s="2" t="s">
        <v>68</v>
      </c>
      <c r="AC34" s="3" t="s">
        <v>12</v>
      </c>
      <c r="AD34" s="1" t="s">
        <v>69</v>
      </c>
      <c r="AL34" s="3" t="s">
        <v>48</v>
      </c>
      <c r="AM34" s="208">
        <f>ROUND(AM35*I22+AM36,3)</f>
        <v>0</v>
      </c>
      <c r="AN34" s="208"/>
      <c r="AO34" s="208"/>
    </row>
    <row r="35" spans="1:41" ht="16.5" customHeight="1">
      <c r="A35" s="26"/>
      <c r="B35" s="6"/>
      <c r="C35" s="6"/>
      <c r="D35" s="6"/>
      <c r="E35" s="115" t="s">
        <v>21</v>
      </c>
      <c r="F35" s="115"/>
      <c r="G35" s="115"/>
      <c r="H35" s="6" t="s">
        <v>250</v>
      </c>
      <c r="I35" s="5" t="s">
        <v>12</v>
      </c>
      <c r="J35" s="6" t="s">
        <v>252</v>
      </c>
      <c r="K35" s="6"/>
      <c r="L35" s="6"/>
      <c r="M35" s="6"/>
      <c r="N35" s="6"/>
      <c r="O35" s="6"/>
      <c r="P35" s="6"/>
      <c r="Q35" s="12" t="s">
        <v>251</v>
      </c>
      <c r="R35" s="5" t="s">
        <v>12</v>
      </c>
      <c r="S35" s="185">
        <f>ROUND(0.03*100/3600,5)</f>
        <v>0.00083</v>
      </c>
      <c r="T35" s="185"/>
      <c r="U35" s="185"/>
      <c r="V35" s="6" t="s">
        <v>211</v>
      </c>
      <c r="W35" s="6"/>
      <c r="X35" s="6"/>
      <c r="Y35" s="6"/>
      <c r="Z35" s="27"/>
      <c r="AB35" s="2" t="s">
        <v>70</v>
      </c>
      <c r="AC35" s="3" t="s">
        <v>48</v>
      </c>
      <c r="AD35" s="8" t="s">
        <v>16</v>
      </c>
      <c r="AL35" s="3" t="s">
        <v>64</v>
      </c>
      <c r="AM35" s="208">
        <f>IF(I21=0,0,ROUND(-0.453*I21^2+8.289*I21+0.753,3))</f>
        <v>0</v>
      </c>
      <c r="AN35" s="208"/>
      <c r="AO35" s="208"/>
    </row>
    <row r="36" spans="1:41" ht="16.5" customHeight="1">
      <c r="A36" s="26"/>
      <c r="B36" s="6"/>
      <c r="C36" s="6"/>
      <c r="D36" s="6"/>
      <c r="E36" s="6"/>
      <c r="F36" s="6"/>
      <c r="G36" s="6"/>
      <c r="H36" s="6"/>
      <c r="I36" s="5" t="s">
        <v>51</v>
      </c>
      <c r="J36" s="186">
        <f>ROUND(S35*J29*3600/100,3)</f>
        <v>0</v>
      </c>
      <c r="K36" s="186"/>
      <c r="L36" s="186"/>
      <c r="M36" s="6" t="s">
        <v>281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27"/>
      <c r="AB36" s="2" t="s">
        <v>71</v>
      </c>
      <c r="AC36" s="3" t="s">
        <v>64</v>
      </c>
      <c r="AD36" s="1" t="s">
        <v>156</v>
      </c>
      <c r="AL36" s="3" t="s">
        <v>72</v>
      </c>
      <c r="AM36" s="208">
        <f>IF(I21=0,0,ROUND(1.458*I21^2+1.27*I21+0.362,3))</f>
        <v>0</v>
      </c>
      <c r="AN36" s="208"/>
      <c r="AO36" s="208"/>
    </row>
    <row r="37" spans="1:26" ht="16.5" customHeight="1">
      <c r="A37" s="2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27"/>
    </row>
    <row r="38" spans="1:26" ht="16.5" customHeight="1">
      <c r="A38" s="26"/>
      <c r="B38" s="6"/>
      <c r="C38" s="6"/>
      <c r="D38" s="115" t="s">
        <v>26</v>
      </c>
      <c r="E38" s="115"/>
      <c r="F38" s="115"/>
      <c r="G38" s="115"/>
      <c r="H38" s="12" t="s">
        <v>52</v>
      </c>
      <c r="I38" s="5" t="s">
        <v>48</v>
      </c>
      <c r="J38" s="6" t="s">
        <v>253</v>
      </c>
      <c r="K38" s="6"/>
      <c r="L38" s="6"/>
      <c r="M38" s="6"/>
      <c r="N38" s="6"/>
      <c r="O38" s="6"/>
      <c r="P38" s="6"/>
      <c r="Q38" s="12" t="s">
        <v>53</v>
      </c>
      <c r="R38" s="5" t="s">
        <v>54</v>
      </c>
      <c r="S38" s="187">
        <f>0.9*0.9</f>
        <v>0.81</v>
      </c>
      <c r="T38" s="187"/>
      <c r="U38" s="187"/>
      <c r="V38" s="6"/>
      <c r="W38" s="6"/>
      <c r="X38" s="6"/>
      <c r="Y38" s="6"/>
      <c r="Z38" s="27"/>
    </row>
    <row r="39" spans="1:26" ht="16.5" customHeight="1">
      <c r="A39" s="26"/>
      <c r="B39" s="6"/>
      <c r="C39" s="6"/>
      <c r="D39" s="6"/>
      <c r="E39" s="6"/>
      <c r="F39" s="6"/>
      <c r="G39" s="6"/>
      <c r="H39" s="6"/>
      <c r="I39" s="5" t="s">
        <v>54</v>
      </c>
      <c r="J39" s="207">
        <f>ROUND(S38*J36,3)</f>
        <v>0</v>
      </c>
      <c r="K39" s="207"/>
      <c r="L39" s="207"/>
      <c r="M39" s="6" t="s">
        <v>281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27"/>
    </row>
    <row r="40" spans="1:26" ht="16.5" customHeight="1">
      <c r="A40" s="2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27"/>
    </row>
    <row r="41" spans="1:26" ht="16.5" customHeight="1">
      <c r="A41" s="2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7"/>
    </row>
    <row r="42" spans="1:26" ht="16.5" customHeight="1">
      <c r="A42" s="26"/>
      <c r="B42" s="11" t="s">
        <v>107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27"/>
    </row>
    <row r="43" spans="1:26" ht="16.5" customHeight="1">
      <c r="A43" s="26"/>
      <c r="B43" s="1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27"/>
    </row>
    <row r="44" spans="1:26" ht="16.5" customHeight="1">
      <c r="A44" s="26"/>
      <c r="B44" s="6"/>
      <c r="C44" s="6"/>
      <c r="D44" s="123" t="s">
        <v>30</v>
      </c>
      <c r="E44" s="123"/>
      <c r="F44" s="123"/>
      <c r="G44" s="123"/>
      <c r="H44" s="123"/>
      <c r="I44" s="12" t="s">
        <v>255</v>
      </c>
      <c r="J44" s="5" t="s">
        <v>55</v>
      </c>
      <c r="K44" s="6" t="s">
        <v>73</v>
      </c>
      <c r="L44" s="6"/>
      <c r="M44" s="6"/>
      <c r="N44" s="6"/>
      <c r="O44" s="6"/>
      <c r="Q44" s="6"/>
      <c r="R44" s="6"/>
      <c r="S44" s="6"/>
      <c r="T44" s="6"/>
      <c r="U44" s="6"/>
      <c r="V44" s="6"/>
      <c r="W44" s="6"/>
      <c r="X44" s="6"/>
      <c r="Y44" s="6"/>
      <c r="Z44" s="27"/>
    </row>
    <row r="45" spans="1:26" ht="16.5" customHeight="1">
      <c r="A45" s="26"/>
      <c r="B45" s="6"/>
      <c r="C45" s="6"/>
      <c r="D45" s="6"/>
      <c r="E45" s="6"/>
      <c r="F45" s="6"/>
      <c r="G45" s="6"/>
      <c r="H45" s="6"/>
      <c r="I45" s="6"/>
      <c r="J45" s="5" t="s">
        <v>56</v>
      </c>
      <c r="K45" s="186">
        <f>ROUND(T21^2*T22,3)</f>
        <v>0</v>
      </c>
      <c r="L45" s="186"/>
      <c r="M45" s="186"/>
      <c r="N45" s="6" t="s">
        <v>134</v>
      </c>
      <c r="O45" s="6"/>
      <c r="Q45" s="6"/>
      <c r="R45" s="6"/>
      <c r="S45" s="6"/>
      <c r="T45" s="6"/>
      <c r="U45" s="6"/>
      <c r="V45" s="6"/>
      <c r="W45" s="6"/>
      <c r="X45" s="6"/>
      <c r="Y45" s="6"/>
      <c r="Z45" s="27"/>
    </row>
    <row r="46" spans="1:26" ht="16.5" customHeight="1">
      <c r="A46" s="26"/>
      <c r="B46" s="6"/>
      <c r="C46" s="6"/>
      <c r="D46" s="6"/>
      <c r="E46" s="6"/>
      <c r="F46" s="6"/>
      <c r="G46" s="6"/>
      <c r="H46" s="6"/>
      <c r="I46" s="6"/>
      <c r="J46" s="5"/>
      <c r="K46" s="24"/>
      <c r="L46" s="24"/>
      <c r="M46" s="24"/>
      <c r="N46" s="6"/>
      <c r="O46" s="6"/>
      <c r="Q46" s="6"/>
      <c r="R46" s="6"/>
      <c r="S46" s="6"/>
      <c r="T46" s="6"/>
      <c r="U46" s="6"/>
      <c r="V46" s="6"/>
      <c r="W46" s="6"/>
      <c r="X46" s="6"/>
      <c r="Y46" s="6"/>
      <c r="Z46" s="27"/>
    </row>
    <row r="47" spans="1:26" ht="16.5" customHeight="1">
      <c r="A47" s="26"/>
      <c r="B47" s="6"/>
      <c r="C47" s="6"/>
      <c r="D47" s="123" t="s">
        <v>31</v>
      </c>
      <c r="E47" s="123"/>
      <c r="F47" s="123"/>
      <c r="G47" s="123"/>
      <c r="H47" s="123"/>
      <c r="I47" s="12" t="s">
        <v>256</v>
      </c>
      <c r="J47" s="5" t="s">
        <v>57</v>
      </c>
      <c r="K47" s="6" t="s">
        <v>74</v>
      </c>
      <c r="L47" s="6"/>
      <c r="M47" s="6"/>
      <c r="N47" s="6"/>
      <c r="O47" s="6"/>
      <c r="Q47" s="6"/>
      <c r="R47" s="6"/>
      <c r="S47" s="6"/>
      <c r="T47" s="6"/>
      <c r="U47" s="6"/>
      <c r="V47" s="6"/>
      <c r="W47" s="6"/>
      <c r="X47" s="6"/>
      <c r="Y47" s="6"/>
      <c r="Z47" s="27"/>
    </row>
    <row r="48" spans="1:26" ht="16.5" customHeight="1">
      <c r="A48" s="26"/>
      <c r="B48" s="6"/>
      <c r="C48" s="6"/>
      <c r="D48" s="6"/>
      <c r="E48" s="6"/>
      <c r="F48" s="6"/>
      <c r="G48" s="6"/>
      <c r="H48" s="6"/>
      <c r="I48" s="6"/>
      <c r="J48" s="5" t="s">
        <v>12</v>
      </c>
      <c r="K48" s="186">
        <f>ROUND(I21^2*I22-T21^2*T22,3)</f>
        <v>0</v>
      </c>
      <c r="L48" s="186"/>
      <c r="M48" s="186"/>
      <c r="N48" s="6" t="s">
        <v>134</v>
      </c>
      <c r="O48" s="6"/>
      <c r="Q48" s="6"/>
      <c r="R48" s="6"/>
      <c r="S48" s="6"/>
      <c r="T48" s="6"/>
      <c r="U48" s="6"/>
      <c r="V48" s="6"/>
      <c r="W48" s="6"/>
      <c r="X48" s="6"/>
      <c r="Y48" s="6"/>
      <c r="Z48" s="27"/>
    </row>
    <row r="49" spans="1:26" ht="16.5" customHeight="1">
      <c r="A49" s="26"/>
      <c r="B49" s="6"/>
      <c r="C49" s="6"/>
      <c r="D49" s="6"/>
      <c r="E49" s="6"/>
      <c r="F49" s="6"/>
      <c r="G49" s="6"/>
      <c r="H49" s="6"/>
      <c r="I49" s="6"/>
      <c r="J49" s="6"/>
      <c r="K49" s="5"/>
      <c r="L49" s="24"/>
      <c r="M49" s="24"/>
      <c r="N49" s="24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27"/>
    </row>
    <row r="50" spans="1:26" ht="16.5" customHeight="1">
      <c r="A50" s="26"/>
      <c r="B50" s="6"/>
      <c r="C50" s="6"/>
      <c r="D50" s="115" t="s">
        <v>32</v>
      </c>
      <c r="E50" s="115"/>
      <c r="F50" s="115"/>
      <c r="G50" s="115"/>
      <c r="H50" s="12" t="s">
        <v>58</v>
      </c>
      <c r="I50" s="5" t="s">
        <v>12</v>
      </c>
      <c r="J50" s="6" t="s">
        <v>257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27"/>
    </row>
    <row r="51" spans="1:26" ht="16.5" customHeight="1">
      <c r="A51" s="26"/>
      <c r="B51" s="6"/>
      <c r="C51" s="6"/>
      <c r="D51" s="6"/>
      <c r="E51" s="6"/>
      <c r="F51" s="6"/>
      <c r="G51" s="6"/>
      <c r="H51" s="6"/>
      <c r="I51" s="5" t="s">
        <v>12</v>
      </c>
      <c r="J51" s="207">
        <f>ROUND(K45*100/100+K48*40/100,3)</f>
        <v>0</v>
      </c>
      <c r="K51" s="207"/>
      <c r="L51" s="207"/>
      <c r="M51" s="6" t="s">
        <v>134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27"/>
    </row>
    <row r="52" spans="1:26" ht="16.5" customHeight="1">
      <c r="A52" s="1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5" spans="1:26" ht="21" customHeight="1">
      <c r="A55" s="194" t="s">
        <v>139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6"/>
    </row>
    <row r="56" spans="1:26" ht="16.5" customHeight="1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27"/>
    </row>
    <row r="57" spans="1:26" ht="16.5" customHeight="1">
      <c r="A57" s="26"/>
      <c r="B57" s="6"/>
      <c r="C57" s="6"/>
      <c r="D57" s="6"/>
      <c r="E57" s="197" t="s">
        <v>101</v>
      </c>
      <c r="F57" s="197"/>
      <c r="G57" s="197"/>
      <c r="H57" s="6"/>
      <c r="I57" s="6"/>
      <c r="J57" s="6"/>
      <c r="K57" s="6"/>
      <c r="L57" s="6"/>
      <c r="M57" s="6"/>
      <c r="N57" s="6"/>
      <c r="O57" s="6"/>
      <c r="P57" s="6"/>
      <c r="Q57" s="6"/>
      <c r="R57" s="197" t="s">
        <v>102</v>
      </c>
      <c r="S57" s="197"/>
      <c r="T57" s="197"/>
      <c r="U57" s="6"/>
      <c r="V57" s="6"/>
      <c r="W57" s="6"/>
      <c r="X57" s="6"/>
      <c r="Y57" s="6"/>
      <c r="Z57" s="27"/>
    </row>
    <row r="58" spans="1:26" ht="16.5" customHeight="1">
      <c r="A58" s="26"/>
      <c r="B58" s="6"/>
      <c r="C58" s="6"/>
      <c r="D58" s="6"/>
      <c r="E58" s="6"/>
      <c r="F58" s="38" t="s">
        <v>85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11" t="s">
        <v>104</v>
      </c>
      <c r="T58" s="211"/>
      <c r="U58" s="6"/>
      <c r="V58" s="6"/>
      <c r="W58" s="6"/>
      <c r="X58" s="6"/>
      <c r="Y58" s="38" t="s">
        <v>238</v>
      </c>
      <c r="Z58" s="27"/>
    </row>
    <row r="59" spans="1:26" ht="16.5" customHeight="1">
      <c r="A59" s="26"/>
      <c r="B59" s="6"/>
      <c r="C59" s="6"/>
      <c r="D59" s="212" t="s">
        <v>185</v>
      </c>
      <c r="E59" s="212"/>
      <c r="F59" s="212"/>
      <c r="G59" s="212"/>
      <c r="H59" s="212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  <c r="T59" s="5"/>
      <c r="U59" s="6"/>
      <c r="V59" s="6"/>
      <c r="W59" s="6"/>
      <c r="X59" s="6"/>
      <c r="Y59" s="6"/>
      <c r="Z59" s="27"/>
    </row>
    <row r="60" spans="1:26" ht="16.5" customHeight="1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28" t="s">
        <v>103</v>
      </c>
      <c r="Z60" s="27"/>
    </row>
    <row r="61" spans="1:26" ht="16.5" customHeight="1">
      <c r="A61" s="34"/>
      <c r="B61" s="200" t="s">
        <v>185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27"/>
    </row>
    <row r="62" spans="1:26" ht="16.5" customHeight="1">
      <c r="A62" s="34"/>
      <c r="B62" s="200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27"/>
    </row>
    <row r="63" spans="1:26" ht="16.5" customHeight="1">
      <c r="A63" s="34"/>
      <c r="B63" s="200"/>
      <c r="C63" s="6"/>
      <c r="D63" s="6"/>
      <c r="E63" s="6"/>
      <c r="F63" s="6"/>
      <c r="G63" s="6"/>
      <c r="H63" s="6"/>
      <c r="I63" s="6"/>
      <c r="J63" s="28" t="s">
        <v>111</v>
      </c>
      <c r="K63" s="6"/>
      <c r="L63" s="6"/>
      <c r="M63" s="6"/>
      <c r="N63" s="199" t="s">
        <v>186</v>
      </c>
      <c r="O63" s="6"/>
      <c r="P63" s="6"/>
      <c r="Q63" s="6"/>
      <c r="R63" s="6"/>
      <c r="S63" s="6"/>
      <c r="T63" s="6"/>
      <c r="U63" s="6"/>
      <c r="V63" s="6"/>
      <c r="W63" s="6"/>
      <c r="X63" s="28" t="s">
        <v>111</v>
      </c>
      <c r="Y63" s="6"/>
      <c r="Z63" s="27"/>
    </row>
    <row r="64" spans="1:26" ht="16.5" customHeight="1">
      <c r="A64" s="29" t="s">
        <v>85</v>
      </c>
      <c r="B64" s="200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13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27"/>
    </row>
    <row r="65" spans="1:26" ht="16.5" customHeight="1">
      <c r="A65" s="34"/>
      <c r="B65" s="200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13"/>
      <c r="O65" s="46"/>
      <c r="P65" s="6"/>
      <c r="Q65" s="6"/>
      <c r="R65" s="6"/>
      <c r="S65" s="6"/>
      <c r="T65" s="6"/>
      <c r="U65" s="6"/>
      <c r="V65" s="6"/>
      <c r="W65" s="6"/>
      <c r="X65" s="28" t="s">
        <v>187</v>
      </c>
      <c r="Y65" s="6"/>
      <c r="Z65" s="27"/>
    </row>
    <row r="66" spans="1:26" ht="16.5" customHeight="1">
      <c r="A66" s="34"/>
      <c r="B66" s="200"/>
      <c r="C66" s="6"/>
      <c r="D66" s="6"/>
      <c r="E66" s="6"/>
      <c r="F66" s="6"/>
      <c r="G66" s="6"/>
      <c r="H66" s="6"/>
      <c r="I66" s="6"/>
      <c r="J66" s="28" t="s">
        <v>112</v>
      </c>
      <c r="K66" s="6"/>
      <c r="L66" s="6"/>
      <c r="M66" s="6"/>
      <c r="N66" s="213"/>
      <c r="O66" s="46"/>
      <c r="P66" s="6"/>
      <c r="Q66" s="6"/>
      <c r="R66" s="6"/>
      <c r="S66" s="6"/>
      <c r="T66" s="6"/>
      <c r="U66" s="6"/>
      <c r="V66" s="6"/>
      <c r="W66" s="6"/>
      <c r="X66" s="6"/>
      <c r="Y66" s="6"/>
      <c r="Z66" s="27"/>
    </row>
    <row r="67" spans="1:26" ht="16.5" customHeight="1">
      <c r="A67" s="34"/>
      <c r="B67" s="200"/>
      <c r="C67" s="6"/>
      <c r="D67" s="6"/>
      <c r="E67" s="6"/>
      <c r="F67" s="6"/>
      <c r="G67" s="6"/>
      <c r="H67" s="6"/>
      <c r="I67" s="6"/>
      <c r="J67" s="6"/>
      <c r="K67" s="6" t="s">
        <v>286</v>
      </c>
      <c r="L67" s="6"/>
      <c r="M67" s="6"/>
      <c r="N67" s="213"/>
      <c r="O67" s="214" t="s">
        <v>190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27"/>
    </row>
    <row r="68" spans="1:26" ht="16.5" customHeight="1">
      <c r="A68" s="2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213"/>
      <c r="O68" s="214"/>
      <c r="P68" s="6"/>
      <c r="Q68" s="6"/>
      <c r="R68" s="6"/>
      <c r="S68" s="6"/>
      <c r="T68" s="6"/>
      <c r="U68" s="6"/>
      <c r="V68" s="6"/>
      <c r="W68" s="6"/>
      <c r="X68" s="28" t="s">
        <v>112</v>
      </c>
      <c r="Y68" s="6"/>
      <c r="Z68" s="27"/>
    </row>
    <row r="69" spans="1:26" ht="16.5" customHeight="1">
      <c r="A69" s="26"/>
      <c r="B69" s="6"/>
      <c r="C69" s="6"/>
      <c r="D69" s="6"/>
      <c r="E69" s="6"/>
      <c r="F69" s="28" t="s">
        <v>187</v>
      </c>
      <c r="G69" s="6"/>
      <c r="H69" s="6"/>
      <c r="I69" s="6"/>
      <c r="J69" s="6"/>
      <c r="K69" s="6"/>
      <c r="L69" s="6"/>
      <c r="M69" s="6"/>
      <c r="N69" s="6"/>
      <c r="O69" s="214"/>
      <c r="P69" s="6"/>
      <c r="Q69" s="6"/>
      <c r="R69" s="6"/>
      <c r="S69" s="6"/>
      <c r="T69" s="6"/>
      <c r="U69" s="6"/>
      <c r="V69" s="6"/>
      <c r="W69" s="6"/>
      <c r="X69" s="6"/>
      <c r="Y69" s="6" t="s">
        <v>286</v>
      </c>
      <c r="Z69" s="27"/>
    </row>
    <row r="70" spans="1:26" ht="16.5" customHeight="1">
      <c r="A70" s="2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10" t="s">
        <v>189</v>
      </c>
      <c r="P70" s="6"/>
      <c r="Q70" s="6"/>
      <c r="R70" s="6"/>
      <c r="S70" s="6"/>
      <c r="T70" s="6"/>
      <c r="U70" s="6"/>
      <c r="V70" s="6"/>
      <c r="W70" s="6"/>
      <c r="X70" s="28" t="s">
        <v>113</v>
      </c>
      <c r="Y70" s="6"/>
      <c r="Z70" s="27"/>
    </row>
    <row r="71" spans="1:26" ht="16.5" customHeight="1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10"/>
      <c r="P71" s="6"/>
      <c r="Q71" s="6"/>
      <c r="R71" s="6"/>
      <c r="S71" s="211" t="s">
        <v>85</v>
      </c>
      <c r="T71" s="211"/>
      <c r="U71" s="6"/>
      <c r="V71" s="6"/>
      <c r="W71" s="6"/>
      <c r="X71" s="6"/>
      <c r="Y71" s="6"/>
      <c r="Z71" s="27"/>
    </row>
    <row r="72" spans="1:26" ht="16.5" customHeight="1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10"/>
      <c r="P72" s="6"/>
      <c r="Q72" s="212" t="s">
        <v>185</v>
      </c>
      <c r="R72" s="212"/>
      <c r="S72" s="212"/>
      <c r="T72" s="212"/>
      <c r="U72" s="212"/>
      <c r="V72" s="212"/>
      <c r="W72" s="6"/>
      <c r="X72" s="6"/>
      <c r="Y72" s="6"/>
      <c r="Z72" s="27"/>
    </row>
    <row r="73" spans="1:26" ht="16.5" customHeight="1">
      <c r="A73" s="2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27"/>
    </row>
    <row r="74" spans="1:26" ht="16.5" customHeight="1">
      <c r="A74" s="26"/>
      <c r="B74" s="11" t="s">
        <v>105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27"/>
    </row>
    <row r="75" spans="1:26" ht="16.5" customHeight="1" thickBot="1">
      <c r="A75" s="26"/>
      <c r="B75" s="11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27"/>
    </row>
    <row r="76" spans="1:26" ht="16.5" customHeight="1" thickBot="1" thickTop="1">
      <c r="A76" s="26"/>
      <c r="B76" s="6"/>
      <c r="C76" s="6"/>
      <c r="D76" s="123" t="s">
        <v>2</v>
      </c>
      <c r="E76" s="123"/>
      <c r="F76" s="123"/>
      <c r="G76" s="12" t="s">
        <v>36</v>
      </c>
      <c r="H76" s="5" t="s">
        <v>12</v>
      </c>
      <c r="I76" s="189">
        <v>0.7</v>
      </c>
      <c r="J76" s="190"/>
      <c r="K76" s="6" t="s">
        <v>37</v>
      </c>
      <c r="L76" s="6"/>
      <c r="M76" s="6"/>
      <c r="N76" s="123" t="s">
        <v>192</v>
      </c>
      <c r="O76" s="123"/>
      <c r="P76" s="123"/>
      <c r="Q76" s="123"/>
      <c r="R76" s="12" t="s">
        <v>38</v>
      </c>
      <c r="S76" s="5" t="s">
        <v>39</v>
      </c>
      <c r="T76" s="189">
        <v>0.3</v>
      </c>
      <c r="U76" s="190"/>
      <c r="V76" s="6" t="s">
        <v>37</v>
      </c>
      <c r="W76" s="6"/>
      <c r="X76" s="6"/>
      <c r="Y76" s="6"/>
      <c r="Z76" s="27"/>
    </row>
    <row r="77" spans="1:26" ht="16.5" customHeight="1" thickBot="1" thickTop="1">
      <c r="A77" s="26"/>
      <c r="B77" s="6"/>
      <c r="C77" s="6"/>
      <c r="D77" s="123" t="s">
        <v>3</v>
      </c>
      <c r="E77" s="123"/>
      <c r="F77" s="123"/>
      <c r="G77" s="12" t="s">
        <v>40</v>
      </c>
      <c r="H77" s="5" t="s">
        <v>41</v>
      </c>
      <c r="I77" s="189">
        <v>0.7</v>
      </c>
      <c r="J77" s="190"/>
      <c r="K77" s="6" t="s">
        <v>42</v>
      </c>
      <c r="L77" s="6"/>
      <c r="M77" s="6"/>
      <c r="N77" s="123" t="s">
        <v>188</v>
      </c>
      <c r="O77" s="123"/>
      <c r="P77" s="123"/>
      <c r="Q77" s="123"/>
      <c r="R77" s="12" t="s">
        <v>43</v>
      </c>
      <c r="S77" s="5" t="s">
        <v>44</v>
      </c>
      <c r="T77" s="189">
        <v>0.6</v>
      </c>
      <c r="U77" s="190"/>
      <c r="V77" s="6" t="s">
        <v>45</v>
      </c>
      <c r="W77" s="6"/>
      <c r="X77" s="6"/>
      <c r="Y77" s="6"/>
      <c r="Z77" s="27"/>
    </row>
    <row r="78" spans="1:26" ht="16.5" customHeight="1" thickTop="1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27"/>
    </row>
    <row r="79" spans="1:26" ht="16.5" customHeight="1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27"/>
    </row>
    <row r="80" spans="1:26" ht="16.5" customHeight="1">
      <c r="A80" s="26"/>
      <c r="B80" s="11" t="s">
        <v>106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27"/>
    </row>
    <row r="81" spans="1:26" ht="16.5" customHeight="1">
      <c r="A81" s="26"/>
      <c r="B81" s="1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27"/>
    </row>
    <row r="82" spans="1:27" ht="16.5" customHeight="1">
      <c r="A82" s="26"/>
      <c r="B82" s="6"/>
      <c r="C82" s="6"/>
      <c r="D82" s="6"/>
      <c r="E82" s="6"/>
      <c r="F82" s="12" t="s">
        <v>10</v>
      </c>
      <c r="G82" s="48" t="str">
        <f>IF(I76&lt;=1,AA82,AA88)</f>
        <v>Ｗ≦1ｍ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27"/>
      <c r="AA82" s="1" t="s">
        <v>0</v>
      </c>
    </row>
    <row r="83" spans="1:41" ht="16.5" customHeight="1">
      <c r="A83" s="26"/>
      <c r="B83" s="6"/>
      <c r="C83" s="6"/>
      <c r="D83" s="6"/>
      <c r="E83" s="123" t="s">
        <v>17</v>
      </c>
      <c r="F83" s="123"/>
      <c r="G83" s="123"/>
      <c r="H83" s="6" t="s">
        <v>249</v>
      </c>
      <c r="I83" s="5" t="s">
        <v>12</v>
      </c>
      <c r="J83" s="48" t="str">
        <f>IF(I76&lt;=1,AD83,AD89)</f>
        <v>ａＨ^2＋ｂＨ＋ｃ</v>
      </c>
      <c r="K83" s="6"/>
      <c r="L83" s="6"/>
      <c r="M83" s="6"/>
      <c r="N83" s="6"/>
      <c r="O83" s="6"/>
      <c r="P83" s="6"/>
      <c r="Q83" s="12" t="s">
        <v>46</v>
      </c>
      <c r="R83" s="5" t="s">
        <v>12</v>
      </c>
      <c r="S83" s="48" t="str">
        <f>IF(I76&lt;=1,AD84,AD90)</f>
        <v>0.120Ｗ＋0.985</v>
      </c>
      <c r="T83" s="6"/>
      <c r="U83" s="6"/>
      <c r="V83" s="6"/>
      <c r="W83" s="6"/>
      <c r="X83" s="6"/>
      <c r="Y83" s="6"/>
      <c r="Z83" s="27"/>
      <c r="AB83" s="2" t="s">
        <v>59</v>
      </c>
      <c r="AC83" s="3" t="s">
        <v>12</v>
      </c>
      <c r="AD83" s="1" t="s">
        <v>19</v>
      </c>
      <c r="AL83" s="3" t="s">
        <v>12</v>
      </c>
      <c r="AM83" s="208">
        <f>ROUND(AM84*I77^2+AM85*I77+AM86,3)</f>
        <v>6.656</v>
      </c>
      <c r="AN83" s="208"/>
      <c r="AO83" s="208"/>
    </row>
    <row r="84" spans="1:41" ht="16.5" customHeight="1">
      <c r="A84" s="26"/>
      <c r="B84" s="6"/>
      <c r="C84" s="6"/>
      <c r="D84" s="6"/>
      <c r="E84" s="6"/>
      <c r="F84" s="6"/>
      <c r="G84" s="6"/>
      <c r="H84" s="6"/>
      <c r="I84" s="5" t="s">
        <v>12</v>
      </c>
      <c r="J84" s="186">
        <f>IF(I76=0,0,IF(I76&lt;=1,AM83,AM89))</f>
        <v>6.656</v>
      </c>
      <c r="K84" s="186"/>
      <c r="L84" s="186"/>
      <c r="M84" s="6" t="s">
        <v>47</v>
      </c>
      <c r="N84" s="6"/>
      <c r="O84" s="6"/>
      <c r="P84" s="6"/>
      <c r="Q84" s="12"/>
      <c r="R84" s="5" t="s">
        <v>48</v>
      </c>
      <c r="S84" s="209">
        <f>IF(I76&lt;=1,AM84,AM90)</f>
        <v>1.069</v>
      </c>
      <c r="T84" s="209"/>
      <c r="U84" s="209"/>
      <c r="V84" s="6"/>
      <c r="W84" s="6"/>
      <c r="X84" s="6"/>
      <c r="Y84" s="6"/>
      <c r="Z84" s="27"/>
      <c r="AB84" s="2" t="s">
        <v>46</v>
      </c>
      <c r="AC84" s="3" t="s">
        <v>12</v>
      </c>
      <c r="AD84" s="1" t="s">
        <v>60</v>
      </c>
      <c r="AL84" s="3" t="s">
        <v>61</v>
      </c>
      <c r="AM84" s="208">
        <f>IF(I76=0,0,ROUND(0.12*I76+0.985,3))</f>
        <v>1.069</v>
      </c>
      <c r="AN84" s="208"/>
      <c r="AO84" s="208"/>
    </row>
    <row r="85" spans="1:41" ht="16.5" customHeight="1">
      <c r="A85" s="2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2" t="s">
        <v>49</v>
      </c>
      <c r="R85" s="5" t="s">
        <v>50</v>
      </c>
      <c r="S85" s="48" t="str">
        <f>IF(I76&lt;=1,AD85,AD91)</f>
        <v>7.837Ｗ＋0.82</v>
      </c>
      <c r="T85" s="6"/>
      <c r="U85" s="6"/>
      <c r="V85" s="6"/>
      <c r="W85" s="6"/>
      <c r="X85" s="6"/>
      <c r="Y85" s="6"/>
      <c r="Z85" s="27"/>
      <c r="AB85" s="2" t="s">
        <v>62</v>
      </c>
      <c r="AC85" s="3" t="s">
        <v>61</v>
      </c>
      <c r="AD85" s="1" t="s">
        <v>63</v>
      </c>
      <c r="AL85" s="3" t="s">
        <v>64</v>
      </c>
      <c r="AM85" s="208">
        <f>IF(I76=0,0,ROUND(7.837*I76+0.82,3))</f>
        <v>6.306</v>
      </c>
      <c r="AN85" s="208"/>
      <c r="AO85" s="208"/>
    </row>
    <row r="86" spans="1:41" ht="16.5" customHeight="1">
      <c r="A86" s="2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5" t="s">
        <v>50</v>
      </c>
      <c r="S86" s="209">
        <f>IF(I76&lt;=1,AM85,AM91)</f>
        <v>6.306</v>
      </c>
      <c r="T86" s="209"/>
      <c r="U86" s="209"/>
      <c r="V86" s="6"/>
      <c r="W86" s="6"/>
      <c r="X86" s="6"/>
      <c r="Y86" s="6"/>
      <c r="Z86" s="27"/>
      <c r="AB86" s="2" t="s">
        <v>65</v>
      </c>
      <c r="AC86" s="3" t="s">
        <v>48</v>
      </c>
      <c r="AD86" s="1" t="s">
        <v>66</v>
      </c>
      <c r="AL86" s="3" t="s">
        <v>61</v>
      </c>
      <c r="AM86" s="208">
        <f>IF(I76=0,0,ROUND(2.858*I76-0.283,3))</f>
        <v>1.718</v>
      </c>
      <c r="AN86" s="208"/>
      <c r="AO86" s="208"/>
    </row>
    <row r="87" spans="1:26" ht="16.5" customHeight="1">
      <c r="A87" s="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12"/>
      <c r="P87" s="6"/>
      <c r="Q87" s="49" t="str">
        <f>IF(I76&lt;=1,AB86,"")</f>
        <v>ｃ</v>
      </c>
      <c r="R87" s="50" t="str">
        <f>IF(I76&lt;=1,AC86,"")</f>
        <v>＝</v>
      </c>
      <c r="S87" s="48" t="str">
        <f>IF(I76&lt;=1,AD86,"")</f>
        <v>2.858Ｗ－0.283</v>
      </c>
      <c r="T87" s="6"/>
      <c r="U87" s="6"/>
      <c r="V87" s="6"/>
      <c r="W87" s="6"/>
      <c r="X87" s="6"/>
      <c r="Y87" s="6"/>
      <c r="Z87" s="27"/>
    </row>
    <row r="88" spans="1:27" ht="16.5" customHeight="1">
      <c r="A88" s="2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50" t="str">
        <f>IF(I76&lt;=1,AL86,"")</f>
        <v>＝</v>
      </c>
      <c r="S88" s="209">
        <f>IF(I76&lt;=1,AM86,"")</f>
        <v>1.718</v>
      </c>
      <c r="T88" s="209"/>
      <c r="U88" s="209"/>
      <c r="V88" s="6"/>
      <c r="W88" s="6"/>
      <c r="X88" s="6"/>
      <c r="Y88" s="6"/>
      <c r="Z88" s="27"/>
      <c r="AA88" s="1" t="s">
        <v>67</v>
      </c>
    </row>
    <row r="89" spans="1:41" ht="16.5" customHeight="1">
      <c r="A89" s="2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50"/>
      <c r="S89" s="37"/>
      <c r="T89" s="37"/>
      <c r="U89" s="37"/>
      <c r="V89" s="6"/>
      <c r="W89" s="6"/>
      <c r="X89" s="6"/>
      <c r="Y89" s="6"/>
      <c r="Z89" s="27"/>
      <c r="AB89" s="2" t="s">
        <v>68</v>
      </c>
      <c r="AC89" s="3" t="s">
        <v>12</v>
      </c>
      <c r="AD89" s="1" t="s">
        <v>69</v>
      </c>
      <c r="AL89" s="3" t="s">
        <v>48</v>
      </c>
      <c r="AM89" s="208">
        <f>ROUND(AM90*I77+AM91,3)</f>
        <v>6.398</v>
      </c>
      <c r="AN89" s="208"/>
      <c r="AO89" s="208"/>
    </row>
    <row r="90" spans="1:41" ht="16.5" customHeight="1">
      <c r="A90" s="26"/>
      <c r="B90" s="6"/>
      <c r="C90" s="6"/>
      <c r="D90" s="6"/>
      <c r="E90" s="115" t="s">
        <v>21</v>
      </c>
      <c r="F90" s="115"/>
      <c r="G90" s="115"/>
      <c r="H90" s="6" t="s">
        <v>250</v>
      </c>
      <c r="I90" s="5" t="s">
        <v>12</v>
      </c>
      <c r="J90" s="6" t="s">
        <v>252</v>
      </c>
      <c r="K90" s="6"/>
      <c r="L90" s="6"/>
      <c r="M90" s="6"/>
      <c r="N90" s="6"/>
      <c r="O90" s="6"/>
      <c r="P90" s="6"/>
      <c r="Q90" s="12" t="s">
        <v>251</v>
      </c>
      <c r="R90" s="5" t="s">
        <v>12</v>
      </c>
      <c r="S90" s="185">
        <f>ROUND(0.03*100/3600,5)</f>
        <v>0.00083</v>
      </c>
      <c r="T90" s="185"/>
      <c r="U90" s="185"/>
      <c r="V90" s="6" t="s">
        <v>211</v>
      </c>
      <c r="W90" s="6"/>
      <c r="X90" s="6"/>
      <c r="Y90" s="6"/>
      <c r="Z90" s="27"/>
      <c r="AB90" s="2" t="s">
        <v>70</v>
      </c>
      <c r="AC90" s="3" t="s">
        <v>48</v>
      </c>
      <c r="AD90" s="8" t="s">
        <v>16</v>
      </c>
      <c r="AL90" s="3" t="s">
        <v>64</v>
      </c>
      <c r="AM90" s="208">
        <f>IF(I76=0,0,ROUND(-0.453*I76^2+8.289*I76+0.753,3))</f>
        <v>6.333</v>
      </c>
      <c r="AN90" s="208"/>
      <c r="AO90" s="208"/>
    </row>
    <row r="91" spans="1:41" ht="16.5" customHeight="1">
      <c r="A91" s="26"/>
      <c r="B91" s="6"/>
      <c r="C91" s="6"/>
      <c r="D91" s="6"/>
      <c r="E91" s="6"/>
      <c r="F91" s="6"/>
      <c r="G91" s="6"/>
      <c r="H91" s="6"/>
      <c r="I91" s="5" t="s">
        <v>51</v>
      </c>
      <c r="J91" s="186">
        <f>ROUND(S90*J84*3600/100,3)</f>
        <v>0.199</v>
      </c>
      <c r="K91" s="186"/>
      <c r="L91" s="186"/>
      <c r="M91" s="6" t="s">
        <v>281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27"/>
      <c r="AB91" s="2" t="s">
        <v>71</v>
      </c>
      <c r="AC91" s="3" t="s">
        <v>64</v>
      </c>
      <c r="AD91" s="1" t="s">
        <v>156</v>
      </c>
      <c r="AL91" s="3" t="s">
        <v>72</v>
      </c>
      <c r="AM91" s="208">
        <f>IF(I76=0,0,ROUND(1.458*I76^2+1.27*I76+0.362,3))</f>
        <v>1.965</v>
      </c>
      <c r="AN91" s="208"/>
      <c r="AO91" s="208"/>
    </row>
    <row r="92" spans="1:26" ht="16.5" customHeight="1">
      <c r="A92" s="2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27"/>
    </row>
    <row r="93" spans="1:26" ht="16.5" customHeight="1">
      <c r="A93" s="26"/>
      <c r="B93" s="6"/>
      <c r="C93" s="6"/>
      <c r="D93" s="115" t="s">
        <v>26</v>
      </c>
      <c r="E93" s="115"/>
      <c r="F93" s="115"/>
      <c r="G93" s="115"/>
      <c r="H93" s="12" t="s">
        <v>52</v>
      </c>
      <c r="I93" s="5" t="s">
        <v>48</v>
      </c>
      <c r="J93" s="6" t="s">
        <v>253</v>
      </c>
      <c r="K93" s="6"/>
      <c r="L93" s="6"/>
      <c r="M93" s="6"/>
      <c r="N93" s="6"/>
      <c r="O93" s="6"/>
      <c r="P93" s="6"/>
      <c r="Q93" s="12" t="s">
        <v>53</v>
      </c>
      <c r="R93" s="5" t="s">
        <v>54</v>
      </c>
      <c r="S93" s="187">
        <f>0.9*0.9</f>
        <v>0.81</v>
      </c>
      <c r="T93" s="187"/>
      <c r="U93" s="187"/>
      <c r="V93" s="6"/>
      <c r="W93" s="6"/>
      <c r="X93" s="6"/>
      <c r="Y93" s="6"/>
      <c r="Z93" s="27"/>
    </row>
    <row r="94" spans="1:26" ht="16.5" customHeight="1">
      <c r="A94" s="26"/>
      <c r="B94" s="6"/>
      <c r="C94" s="6"/>
      <c r="D94" s="6"/>
      <c r="E94" s="6"/>
      <c r="F94" s="6"/>
      <c r="G94" s="6"/>
      <c r="H94" s="6"/>
      <c r="I94" s="5" t="s">
        <v>54</v>
      </c>
      <c r="J94" s="207">
        <f>ROUND(S93*J91,3)</f>
        <v>0.161</v>
      </c>
      <c r="K94" s="207"/>
      <c r="L94" s="207"/>
      <c r="M94" s="6" t="s">
        <v>281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27"/>
    </row>
    <row r="95" spans="1:26" ht="16.5" customHeight="1">
      <c r="A95" s="2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27"/>
    </row>
    <row r="96" spans="1:26" ht="16.5" customHeight="1">
      <c r="A96" s="2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27"/>
    </row>
    <row r="97" spans="1:26" ht="16.5" customHeight="1">
      <c r="A97" s="26"/>
      <c r="B97" s="1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27"/>
    </row>
    <row r="98" spans="1:26" ht="16.5" customHeight="1">
      <c r="A98" s="26"/>
      <c r="B98" s="11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27"/>
    </row>
    <row r="99" spans="1:26" ht="16.5" customHeight="1">
      <c r="A99" s="26"/>
      <c r="B99" s="6"/>
      <c r="C99" s="6"/>
      <c r="D99" s="6"/>
      <c r="E99" s="123" t="s">
        <v>30</v>
      </c>
      <c r="F99" s="123"/>
      <c r="G99" s="123"/>
      <c r="H99" s="123"/>
      <c r="I99" s="123"/>
      <c r="J99" s="12" t="s">
        <v>255</v>
      </c>
      <c r="K99" s="5" t="s">
        <v>55</v>
      </c>
      <c r="L99" s="6" t="s">
        <v>73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27"/>
    </row>
    <row r="100" spans="1:26" ht="16.5" customHeight="1">
      <c r="A100" s="26"/>
      <c r="B100" s="6"/>
      <c r="C100" s="6"/>
      <c r="D100" s="6"/>
      <c r="E100" s="6"/>
      <c r="F100" s="6"/>
      <c r="G100" s="6"/>
      <c r="H100" s="6"/>
      <c r="I100" s="6"/>
      <c r="J100" s="6"/>
      <c r="K100" s="5" t="s">
        <v>56</v>
      </c>
      <c r="L100" s="186">
        <f>ROUND(T76^2*T77,3)</f>
        <v>0.054</v>
      </c>
      <c r="M100" s="186"/>
      <c r="N100" s="186"/>
      <c r="O100" s="6" t="s">
        <v>134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27"/>
    </row>
    <row r="101" spans="1:26" ht="16.5" customHeight="1">
      <c r="A101" s="26"/>
      <c r="B101" s="6"/>
      <c r="C101" s="6"/>
      <c r="D101" s="6"/>
      <c r="E101" s="6"/>
      <c r="F101" s="6"/>
      <c r="G101" s="6"/>
      <c r="H101" s="6"/>
      <c r="I101" s="6"/>
      <c r="J101" s="6"/>
      <c r="K101" s="5"/>
      <c r="L101" s="24"/>
      <c r="M101" s="24"/>
      <c r="N101" s="24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27"/>
    </row>
    <row r="102" spans="1:26" ht="16.5" customHeight="1">
      <c r="A102" s="26"/>
      <c r="B102" s="6"/>
      <c r="C102" s="6"/>
      <c r="D102" s="6"/>
      <c r="E102" s="123" t="s">
        <v>31</v>
      </c>
      <c r="F102" s="123"/>
      <c r="G102" s="123"/>
      <c r="H102" s="123"/>
      <c r="I102" s="123"/>
      <c r="J102" s="12" t="s">
        <v>256</v>
      </c>
      <c r="K102" s="5" t="s">
        <v>57</v>
      </c>
      <c r="L102" s="6" t="s">
        <v>74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27"/>
    </row>
    <row r="103" spans="1:26" ht="16.5" customHeight="1">
      <c r="A103" s="26"/>
      <c r="B103" s="6"/>
      <c r="C103" s="6"/>
      <c r="D103" s="6"/>
      <c r="E103" s="6"/>
      <c r="F103" s="6"/>
      <c r="G103" s="6"/>
      <c r="H103" s="6"/>
      <c r="I103" s="6"/>
      <c r="J103" s="6"/>
      <c r="K103" s="5" t="s">
        <v>12</v>
      </c>
      <c r="L103" s="186">
        <f>ROUND(I76^2*I77-T76^2*T77,3)</f>
        <v>0.289</v>
      </c>
      <c r="M103" s="186"/>
      <c r="N103" s="186"/>
      <c r="O103" s="6" t="s">
        <v>134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27"/>
    </row>
    <row r="104" spans="1:26" ht="16.5" customHeight="1">
      <c r="A104" s="26"/>
      <c r="B104" s="6"/>
      <c r="C104" s="6"/>
      <c r="D104" s="6"/>
      <c r="E104" s="6"/>
      <c r="F104" s="6"/>
      <c r="G104" s="6"/>
      <c r="H104" s="6"/>
      <c r="I104" s="6"/>
      <c r="J104" s="6"/>
      <c r="K104" s="5"/>
      <c r="L104" s="24"/>
      <c r="M104" s="24"/>
      <c r="N104" s="24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27"/>
    </row>
    <row r="105" spans="1:26" ht="16.5" customHeight="1">
      <c r="A105" s="26"/>
      <c r="B105" s="6"/>
      <c r="C105" s="6"/>
      <c r="D105" s="115" t="s">
        <v>32</v>
      </c>
      <c r="E105" s="115"/>
      <c r="F105" s="115"/>
      <c r="G105" s="115"/>
      <c r="H105" s="12" t="s">
        <v>58</v>
      </c>
      <c r="I105" s="5" t="s">
        <v>12</v>
      </c>
      <c r="J105" s="6" t="s">
        <v>257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27"/>
    </row>
    <row r="106" spans="1:26" ht="16.5" customHeight="1">
      <c r="A106" s="16"/>
      <c r="B106" s="14"/>
      <c r="C106" s="14"/>
      <c r="D106" s="14"/>
      <c r="E106" s="14"/>
      <c r="F106" s="14"/>
      <c r="G106" s="14"/>
      <c r="H106" s="14"/>
      <c r="I106" s="21" t="s">
        <v>12</v>
      </c>
      <c r="J106" s="207">
        <f>ROUND(L100*100/100+L103*40/100,3)</f>
        <v>0.17</v>
      </c>
      <c r="K106" s="207"/>
      <c r="L106" s="207"/>
      <c r="M106" s="14" t="s">
        <v>134</v>
      </c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</row>
  </sheetData>
  <sheetProtection password="C6EA" sheet="1" objects="1" scenarios="1" selectLockedCells="1"/>
  <mergeCells count="86">
    <mergeCell ref="Q18:V18"/>
    <mergeCell ref="O13:O15"/>
    <mergeCell ref="O16:O18"/>
    <mergeCell ref="A1:Z1"/>
    <mergeCell ref="S17:T17"/>
    <mergeCell ref="S4:T4"/>
    <mergeCell ref="E3:G3"/>
    <mergeCell ref="R3:T3"/>
    <mergeCell ref="D5:H5"/>
    <mergeCell ref="B7:B13"/>
    <mergeCell ref="N9:N14"/>
    <mergeCell ref="AM29:AO29"/>
    <mergeCell ref="D21:F21"/>
    <mergeCell ref="T21:U21"/>
    <mergeCell ref="AM28:AO28"/>
    <mergeCell ref="T22:U22"/>
    <mergeCell ref="D22:F22"/>
    <mergeCell ref="I21:J21"/>
    <mergeCell ref="I22:J22"/>
    <mergeCell ref="N21:Q21"/>
    <mergeCell ref="N22:Q22"/>
    <mergeCell ref="AM36:AO36"/>
    <mergeCell ref="AM34:AO34"/>
    <mergeCell ref="AM30:AO30"/>
    <mergeCell ref="AM31:AO31"/>
    <mergeCell ref="AM35:AO35"/>
    <mergeCell ref="S33:U33"/>
    <mergeCell ref="S29:U29"/>
    <mergeCell ref="S31:U31"/>
    <mergeCell ref="S38:U38"/>
    <mergeCell ref="S35:U35"/>
    <mergeCell ref="J51:L51"/>
    <mergeCell ref="E28:G28"/>
    <mergeCell ref="E35:G35"/>
    <mergeCell ref="D38:G38"/>
    <mergeCell ref="D50:G50"/>
    <mergeCell ref="J29:L29"/>
    <mergeCell ref="J39:L39"/>
    <mergeCell ref="J36:L36"/>
    <mergeCell ref="B61:B67"/>
    <mergeCell ref="N63:N68"/>
    <mergeCell ref="O67:O69"/>
    <mergeCell ref="A55:Z55"/>
    <mergeCell ref="E57:G57"/>
    <mergeCell ref="R57:T57"/>
    <mergeCell ref="S58:T58"/>
    <mergeCell ref="T77:U77"/>
    <mergeCell ref="O70:O72"/>
    <mergeCell ref="S71:T71"/>
    <mergeCell ref="Q72:V72"/>
    <mergeCell ref="D76:F76"/>
    <mergeCell ref="I76:J76"/>
    <mergeCell ref="N76:Q76"/>
    <mergeCell ref="T76:U76"/>
    <mergeCell ref="AM85:AO85"/>
    <mergeCell ref="S86:U86"/>
    <mergeCell ref="AM86:AO86"/>
    <mergeCell ref="S88:U88"/>
    <mergeCell ref="E83:G83"/>
    <mergeCell ref="AM83:AO83"/>
    <mergeCell ref="J84:L84"/>
    <mergeCell ref="S84:U84"/>
    <mergeCell ref="AM84:AO84"/>
    <mergeCell ref="AM91:AO91"/>
    <mergeCell ref="D93:G93"/>
    <mergeCell ref="S93:U93"/>
    <mergeCell ref="AM89:AO89"/>
    <mergeCell ref="E90:G90"/>
    <mergeCell ref="S90:U90"/>
    <mergeCell ref="AM90:AO90"/>
    <mergeCell ref="J106:L106"/>
    <mergeCell ref="J94:L94"/>
    <mergeCell ref="E99:I99"/>
    <mergeCell ref="L100:N100"/>
    <mergeCell ref="E102:I102"/>
    <mergeCell ref="J91:L91"/>
    <mergeCell ref="D44:H44"/>
    <mergeCell ref="D47:H47"/>
    <mergeCell ref="K48:M48"/>
    <mergeCell ref="K45:M45"/>
    <mergeCell ref="L103:N103"/>
    <mergeCell ref="D105:G105"/>
    <mergeCell ref="D77:F77"/>
    <mergeCell ref="I77:J77"/>
    <mergeCell ref="N77:Q77"/>
    <mergeCell ref="D59:H59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Z106"/>
  <sheetViews>
    <sheetView showZeros="0" zoomScalePageLayoutView="0" workbookViewId="0" topLeftCell="A1">
      <selection activeCell="I23" sqref="I23:J23"/>
    </sheetView>
  </sheetViews>
  <sheetFormatPr defaultColWidth="3.50390625" defaultRowHeight="16.5" customHeight="1"/>
  <cols>
    <col min="1" max="16384" width="3.50390625" style="1" customWidth="1"/>
  </cols>
  <sheetData>
    <row r="1" spans="1:26" ht="21" customHeight="1">
      <c r="A1" s="194" t="s">
        <v>283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6"/>
    </row>
    <row r="2" spans="1:26" ht="16.5" customHeight="1">
      <c r="A2" s="2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7"/>
    </row>
    <row r="3" spans="1:26" ht="16.5" customHeight="1">
      <c r="A3" s="26"/>
      <c r="B3" s="6"/>
      <c r="C3" s="197" t="s">
        <v>108</v>
      </c>
      <c r="D3" s="197"/>
      <c r="E3" s="19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97" t="s">
        <v>109</v>
      </c>
      <c r="R3" s="197"/>
      <c r="S3" s="197"/>
      <c r="T3" s="6"/>
      <c r="U3" s="6"/>
      <c r="V3" s="6"/>
      <c r="W3" s="6"/>
      <c r="X3" s="6"/>
      <c r="Y3" s="38" t="s">
        <v>238</v>
      </c>
      <c r="Z3" s="27"/>
    </row>
    <row r="4" spans="1:26" ht="16.5" customHeight="1">
      <c r="A4" s="26"/>
      <c r="B4" s="6"/>
      <c r="C4" s="6"/>
      <c r="D4" s="6"/>
      <c r="E4" s="12"/>
      <c r="F4" s="6"/>
      <c r="G4" s="53" t="s">
        <v>103</v>
      </c>
      <c r="I4" s="215" t="s">
        <v>196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103</v>
      </c>
      <c r="Z4" s="216" t="s">
        <v>196</v>
      </c>
    </row>
    <row r="5" spans="1:26" ht="16.5" customHeight="1">
      <c r="A5" s="26"/>
      <c r="B5" s="6"/>
      <c r="C5" s="6"/>
      <c r="D5" s="6"/>
      <c r="E5" s="6"/>
      <c r="F5" s="6"/>
      <c r="G5" s="6"/>
      <c r="H5" s="6"/>
      <c r="I5" s="21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216"/>
    </row>
    <row r="6" spans="1:26" ht="16.5" customHeight="1">
      <c r="A6" s="26"/>
      <c r="B6" s="6"/>
      <c r="C6" s="6"/>
      <c r="D6" s="6"/>
      <c r="E6" s="6"/>
      <c r="F6" s="6"/>
      <c r="G6" s="6"/>
      <c r="H6" s="6"/>
      <c r="I6" s="21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16"/>
    </row>
    <row r="7" spans="1:26" ht="16.5" customHeight="1">
      <c r="A7" s="34"/>
      <c r="B7" s="6"/>
      <c r="C7" s="6"/>
      <c r="D7" s="6"/>
      <c r="E7" s="6"/>
      <c r="F7" s="6"/>
      <c r="G7" s="6"/>
      <c r="H7" s="201" t="s">
        <v>190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01" t="s">
        <v>190</v>
      </c>
      <c r="Z7" s="27"/>
    </row>
    <row r="8" spans="1:26" ht="16.5" customHeight="1">
      <c r="A8" s="198" t="s">
        <v>186</v>
      </c>
      <c r="B8" s="6"/>
      <c r="C8" s="6"/>
      <c r="D8" s="6"/>
      <c r="E8" s="6"/>
      <c r="F8" s="6"/>
      <c r="G8" s="6"/>
      <c r="H8" s="201"/>
      <c r="I8" s="6"/>
      <c r="J8" s="6"/>
      <c r="K8" s="6"/>
      <c r="L8" s="6"/>
      <c r="M8" s="199" t="s">
        <v>186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201"/>
      <c r="Z8" s="27"/>
    </row>
    <row r="9" spans="1:26" ht="16.5" customHeight="1">
      <c r="A9" s="198"/>
      <c r="B9" s="6"/>
      <c r="C9" s="6"/>
      <c r="D9" s="6"/>
      <c r="E9" s="6"/>
      <c r="F9" s="6"/>
      <c r="G9" s="6"/>
      <c r="H9" s="201"/>
      <c r="I9" s="6"/>
      <c r="J9" s="6"/>
      <c r="K9" s="6"/>
      <c r="L9" s="6"/>
      <c r="M9" s="19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201"/>
      <c r="Z9" s="27"/>
    </row>
    <row r="10" spans="1:26" ht="16.5" customHeight="1">
      <c r="A10" s="198"/>
      <c r="B10" s="6"/>
      <c r="C10" s="6"/>
      <c r="D10" s="6"/>
      <c r="E10" s="6"/>
      <c r="F10" s="6"/>
      <c r="G10" s="6"/>
      <c r="H10" s="28" t="s">
        <v>194</v>
      </c>
      <c r="I10" s="6"/>
      <c r="J10" s="6"/>
      <c r="K10" s="6"/>
      <c r="L10" s="6"/>
      <c r="M10" s="19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7"/>
    </row>
    <row r="11" spans="1:26" ht="16.5" customHeight="1">
      <c r="A11" s="198"/>
      <c r="B11" s="6"/>
      <c r="C11" s="6"/>
      <c r="D11" s="6"/>
      <c r="E11" s="6"/>
      <c r="F11" s="6"/>
      <c r="G11" s="6"/>
      <c r="H11" s="35" t="s">
        <v>195</v>
      </c>
      <c r="I11" s="6"/>
      <c r="J11" s="6"/>
      <c r="K11" s="6"/>
      <c r="L11" s="6"/>
      <c r="M11" s="199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27"/>
    </row>
    <row r="12" spans="1:26" ht="16.5" customHeight="1">
      <c r="A12" s="198"/>
      <c r="B12" s="6"/>
      <c r="C12" s="6"/>
      <c r="D12" s="6"/>
      <c r="E12" s="6"/>
      <c r="F12" s="6"/>
      <c r="G12" s="6"/>
      <c r="H12" s="28" t="s">
        <v>187</v>
      </c>
      <c r="I12" s="6"/>
      <c r="J12" s="6"/>
      <c r="K12" s="6"/>
      <c r="L12" s="6"/>
      <c r="M12" s="19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7"/>
    </row>
    <row r="13" spans="1:26" ht="16.5" customHeight="1">
      <c r="A13" s="34"/>
      <c r="B13" s="6"/>
      <c r="C13" s="6"/>
      <c r="D13" s="6"/>
      <c r="E13" s="6"/>
      <c r="F13" s="6"/>
      <c r="G13" s="6"/>
      <c r="H13" s="200" t="s">
        <v>189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00" t="s">
        <v>189</v>
      </c>
      <c r="Z13" s="27"/>
    </row>
    <row r="14" spans="1:26" ht="16.5" customHeight="1">
      <c r="A14" s="26"/>
      <c r="B14" s="6"/>
      <c r="C14" s="6"/>
      <c r="D14" s="6"/>
      <c r="E14" s="6"/>
      <c r="F14" s="6"/>
      <c r="G14" s="6"/>
      <c r="H14" s="200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200"/>
      <c r="Z14" s="27"/>
    </row>
    <row r="15" spans="1:26" ht="16.5" customHeight="1">
      <c r="A15" s="26"/>
      <c r="B15" s="6"/>
      <c r="C15" s="6"/>
      <c r="D15" s="211" t="s">
        <v>85</v>
      </c>
      <c r="E15" s="211"/>
      <c r="F15" s="6"/>
      <c r="G15" s="6"/>
      <c r="H15" s="200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00"/>
      <c r="Z15" s="27"/>
    </row>
    <row r="16" spans="1:26" ht="16.5" customHeight="1">
      <c r="A16" s="26"/>
      <c r="B16" s="6"/>
      <c r="C16" s="6"/>
      <c r="D16" s="212" t="s">
        <v>193</v>
      </c>
      <c r="E16" s="212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28" t="s">
        <v>187</v>
      </c>
      <c r="S16" s="6"/>
      <c r="T16" s="6"/>
      <c r="U16" s="6"/>
      <c r="V16" s="6"/>
      <c r="W16" s="6"/>
      <c r="X16" s="6"/>
      <c r="Y16" s="6"/>
      <c r="Z16" s="27"/>
    </row>
    <row r="17" spans="1:26" ht="16.5" customHeight="1">
      <c r="A17" s="2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7"/>
    </row>
    <row r="18" spans="1:26" ht="16.5" customHeight="1">
      <c r="A18" s="2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7"/>
    </row>
    <row r="19" spans="1:26" ht="18" customHeight="1">
      <c r="A19" s="26"/>
      <c r="B19" s="11" t="s">
        <v>105</v>
      </c>
      <c r="C19" s="6"/>
      <c r="D19" s="6"/>
      <c r="E19" s="6"/>
      <c r="F19" s="6"/>
      <c r="G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27"/>
    </row>
    <row r="20" spans="1:26" ht="18" customHeight="1" thickBot="1">
      <c r="A20" s="26"/>
      <c r="B20" s="11"/>
      <c r="C20" s="6"/>
      <c r="D20" s="6"/>
      <c r="E20" s="6"/>
      <c r="F20" s="6"/>
      <c r="G20" s="6"/>
      <c r="H20" s="69"/>
      <c r="I20" s="6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7"/>
    </row>
    <row r="21" spans="1:26" ht="16.5" customHeight="1" thickBot="1" thickTop="1">
      <c r="A21" s="26"/>
      <c r="B21" s="11"/>
      <c r="C21" s="6"/>
      <c r="D21" s="58"/>
      <c r="E21" s="59"/>
      <c r="F21" s="6" t="s">
        <v>287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27"/>
    </row>
    <row r="22" spans="1:26" ht="16.5" customHeight="1" thickBot="1" thickTop="1">
      <c r="A22" s="26"/>
      <c r="B22" s="11"/>
      <c r="C22" s="6"/>
      <c r="D22" s="69"/>
      <c r="E22" s="6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7"/>
    </row>
    <row r="23" spans="1:26" ht="16.5" customHeight="1" thickBot="1" thickTop="1">
      <c r="A23" s="26"/>
      <c r="B23" s="6"/>
      <c r="C23" s="6"/>
      <c r="D23" s="123" t="s">
        <v>2</v>
      </c>
      <c r="E23" s="123"/>
      <c r="F23" s="123"/>
      <c r="G23" s="12" t="s">
        <v>85</v>
      </c>
      <c r="H23" s="5" t="s">
        <v>12</v>
      </c>
      <c r="I23" s="204"/>
      <c r="J23" s="205"/>
      <c r="K23" s="6" t="s">
        <v>37</v>
      </c>
      <c r="L23" s="6"/>
      <c r="M23" s="6"/>
      <c r="N23" s="123" t="s">
        <v>145</v>
      </c>
      <c r="O23" s="123"/>
      <c r="P23" s="123"/>
      <c r="Q23" s="123"/>
      <c r="R23" s="12" t="s">
        <v>86</v>
      </c>
      <c r="S23" s="5" t="s">
        <v>77</v>
      </c>
      <c r="T23" s="204"/>
      <c r="U23" s="205"/>
      <c r="V23" s="6" t="s">
        <v>87</v>
      </c>
      <c r="W23" s="6"/>
      <c r="X23" s="6"/>
      <c r="Y23" s="6"/>
      <c r="Z23" s="27"/>
    </row>
    <row r="24" spans="1:26" ht="16.5" customHeight="1" thickBot="1" thickTop="1">
      <c r="A24" s="26"/>
      <c r="B24" s="6"/>
      <c r="C24" s="6"/>
      <c r="D24" s="123" t="s">
        <v>3</v>
      </c>
      <c r="E24" s="123"/>
      <c r="F24" s="123"/>
      <c r="G24" s="12" t="s">
        <v>88</v>
      </c>
      <c r="H24" s="5" t="s">
        <v>12</v>
      </c>
      <c r="I24" s="204"/>
      <c r="J24" s="205"/>
      <c r="K24" s="6" t="s">
        <v>37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27"/>
    </row>
    <row r="25" spans="1:26" ht="16.5" customHeight="1" thickTop="1">
      <c r="A25" s="2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27"/>
    </row>
    <row r="26" spans="1:26" ht="16.5" customHeight="1">
      <c r="A26" s="2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27"/>
    </row>
    <row r="27" spans="1:26" ht="18" customHeight="1">
      <c r="A27" s="26"/>
      <c r="B27" s="11" t="s">
        <v>106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27"/>
    </row>
    <row r="28" spans="1:26" ht="16.5" customHeight="1">
      <c r="A28" s="26"/>
      <c r="B28" s="1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27"/>
    </row>
    <row r="29" spans="1:26" ht="16.5" customHeight="1">
      <c r="A29" s="26"/>
      <c r="B29" s="6"/>
      <c r="C29" s="6"/>
      <c r="D29" s="6"/>
      <c r="E29" s="123" t="s">
        <v>17</v>
      </c>
      <c r="F29" s="123"/>
      <c r="G29" s="123"/>
      <c r="H29" s="6" t="s">
        <v>249</v>
      </c>
      <c r="I29" s="5" t="s">
        <v>54</v>
      </c>
      <c r="J29" s="6" t="s">
        <v>20</v>
      </c>
      <c r="K29" s="6"/>
      <c r="L29" s="6"/>
      <c r="M29" s="6"/>
      <c r="N29" s="6"/>
      <c r="O29" s="6"/>
      <c r="P29" s="6"/>
      <c r="Q29" s="12" t="s">
        <v>46</v>
      </c>
      <c r="R29" s="5" t="s">
        <v>12</v>
      </c>
      <c r="S29" s="188">
        <v>3.093</v>
      </c>
      <c r="T29" s="188"/>
      <c r="U29" s="188"/>
      <c r="V29" s="6"/>
      <c r="W29" s="6"/>
      <c r="X29" s="6"/>
      <c r="Y29" s="6"/>
      <c r="Z29" s="27"/>
    </row>
    <row r="30" spans="1:26" ht="16.5" customHeight="1">
      <c r="A30" s="26"/>
      <c r="B30" s="6"/>
      <c r="C30" s="6"/>
      <c r="D30" s="6"/>
      <c r="E30" s="6"/>
      <c r="F30" s="6"/>
      <c r="G30" s="6"/>
      <c r="H30" s="6"/>
      <c r="I30" s="5" t="s">
        <v>54</v>
      </c>
      <c r="J30" s="186">
        <f>IF(I23=0,0,ROUND(S29*I24+S31,3))</f>
        <v>0</v>
      </c>
      <c r="K30" s="186"/>
      <c r="L30" s="186"/>
      <c r="M30" s="6" t="s">
        <v>90</v>
      </c>
      <c r="N30" s="6"/>
      <c r="O30" s="6"/>
      <c r="P30" s="6"/>
      <c r="Q30" s="12" t="s">
        <v>91</v>
      </c>
      <c r="R30" s="5" t="s">
        <v>54</v>
      </c>
      <c r="S30" s="6" t="s">
        <v>96</v>
      </c>
      <c r="T30" s="6"/>
      <c r="U30" s="6"/>
      <c r="V30" s="6"/>
      <c r="W30" s="6"/>
      <c r="X30" s="6"/>
      <c r="Y30" s="6"/>
      <c r="Z30" s="27"/>
    </row>
    <row r="31" spans="1:26" ht="16.5" customHeight="1">
      <c r="A31" s="2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" t="s">
        <v>54</v>
      </c>
      <c r="S31" s="209">
        <f>IF(I23=0,0,ROUND(1.34*I23+0.677,3))</f>
        <v>0</v>
      </c>
      <c r="T31" s="209"/>
      <c r="U31" s="209"/>
      <c r="V31" s="6"/>
      <c r="W31" s="6"/>
      <c r="X31" s="6"/>
      <c r="Y31" s="6"/>
      <c r="Z31" s="27"/>
    </row>
    <row r="32" spans="1:26" ht="16.5" customHeight="1">
      <c r="A32" s="2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5"/>
      <c r="S32" s="37"/>
      <c r="T32" s="37"/>
      <c r="U32" s="37"/>
      <c r="V32" s="6"/>
      <c r="W32" s="6"/>
      <c r="X32" s="6"/>
      <c r="Y32" s="6"/>
      <c r="Z32" s="27"/>
    </row>
    <row r="33" spans="1:26" ht="16.5" customHeight="1">
      <c r="A33" s="26"/>
      <c r="B33" s="6"/>
      <c r="C33" s="6"/>
      <c r="D33" s="6"/>
      <c r="E33" s="115" t="s">
        <v>21</v>
      </c>
      <c r="F33" s="115"/>
      <c r="G33" s="115"/>
      <c r="H33" s="6" t="s">
        <v>250</v>
      </c>
      <c r="I33" s="5" t="s">
        <v>89</v>
      </c>
      <c r="J33" s="6" t="s">
        <v>252</v>
      </c>
      <c r="K33" s="6"/>
      <c r="L33" s="6"/>
      <c r="M33" s="6"/>
      <c r="N33" s="6"/>
      <c r="O33" s="6"/>
      <c r="P33" s="6"/>
      <c r="Q33" s="12" t="s">
        <v>251</v>
      </c>
      <c r="R33" s="5" t="s">
        <v>89</v>
      </c>
      <c r="S33" s="185">
        <f>ROUND(0.03*100/3600,5)</f>
        <v>0.00083</v>
      </c>
      <c r="T33" s="185"/>
      <c r="U33" s="185"/>
      <c r="V33" s="6" t="s">
        <v>212</v>
      </c>
      <c r="W33" s="6"/>
      <c r="X33" s="6"/>
      <c r="Y33" s="6"/>
      <c r="Z33" s="27"/>
    </row>
    <row r="34" spans="1:26" ht="16.5" customHeight="1">
      <c r="A34" s="26"/>
      <c r="B34" s="6"/>
      <c r="C34" s="6"/>
      <c r="D34" s="6"/>
      <c r="E34" s="6"/>
      <c r="F34" s="6"/>
      <c r="G34" s="6"/>
      <c r="H34" s="6"/>
      <c r="I34" s="5" t="s">
        <v>89</v>
      </c>
      <c r="J34" s="186">
        <f>ROUND(S33*J30*3600/100,3)</f>
        <v>0</v>
      </c>
      <c r="K34" s="186"/>
      <c r="L34" s="186"/>
      <c r="M34" s="6" t="s">
        <v>100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27"/>
    </row>
    <row r="35" spans="1:26" ht="16.5" customHeight="1">
      <c r="A35" s="2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27"/>
    </row>
    <row r="36" spans="1:26" ht="16.5" customHeight="1">
      <c r="A36" s="26"/>
      <c r="B36" s="6"/>
      <c r="C36" s="6"/>
      <c r="D36" s="115" t="s">
        <v>26</v>
      </c>
      <c r="E36" s="115"/>
      <c r="F36" s="115"/>
      <c r="G36" s="115"/>
      <c r="H36" s="12" t="s">
        <v>52</v>
      </c>
      <c r="I36" s="5" t="s">
        <v>39</v>
      </c>
      <c r="J36" s="6" t="s">
        <v>253</v>
      </c>
      <c r="K36" s="6"/>
      <c r="L36" s="6"/>
      <c r="M36" s="6"/>
      <c r="N36" s="6"/>
      <c r="O36" s="6"/>
      <c r="P36" s="6"/>
      <c r="Q36" s="12" t="s">
        <v>92</v>
      </c>
      <c r="R36" s="5" t="s">
        <v>39</v>
      </c>
      <c r="S36" s="187">
        <f>0.9*0.9</f>
        <v>0.81</v>
      </c>
      <c r="T36" s="187"/>
      <c r="U36" s="187"/>
      <c r="V36" s="6"/>
      <c r="W36" s="6"/>
      <c r="X36" s="6"/>
      <c r="Y36" s="6"/>
      <c r="Z36" s="27"/>
    </row>
    <row r="37" spans="1:26" ht="16.5" customHeight="1">
      <c r="A37" s="26"/>
      <c r="B37" s="6"/>
      <c r="C37" s="6"/>
      <c r="D37" s="6"/>
      <c r="E37" s="6"/>
      <c r="F37" s="6"/>
      <c r="G37" s="6"/>
      <c r="H37" s="6"/>
      <c r="I37" s="5" t="s">
        <v>39</v>
      </c>
      <c r="J37" s="207">
        <f>ROUND(S36*J34,3)</f>
        <v>0</v>
      </c>
      <c r="K37" s="207"/>
      <c r="L37" s="207"/>
      <c r="M37" s="6" t="s">
        <v>100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27"/>
    </row>
    <row r="38" spans="1:26" ht="16.5" customHeight="1">
      <c r="A38" s="2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27"/>
    </row>
    <row r="39" spans="1:26" ht="16.5" customHeight="1">
      <c r="A39" s="2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27"/>
    </row>
    <row r="40" spans="1:26" ht="16.5" customHeight="1">
      <c r="A40" s="26"/>
      <c r="B40" s="11" t="s">
        <v>107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27"/>
    </row>
    <row r="41" spans="1:26" ht="16.5" customHeight="1">
      <c r="A41" s="26"/>
      <c r="B41" s="1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7"/>
    </row>
    <row r="42" spans="1:26" ht="16.5" customHeight="1">
      <c r="A42" s="26"/>
      <c r="B42" s="6"/>
      <c r="C42" s="6"/>
      <c r="D42" s="6"/>
      <c r="E42" s="123" t="s">
        <v>159</v>
      </c>
      <c r="F42" s="123"/>
      <c r="G42" s="123"/>
      <c r="H42" s="123"/>
      <c r="I42" s="123"/>
      <c r="J42" s="123"/>
      <c r="K42" s="12" t="s">
        <v>255</v>
      </c>
      <c r="L42" s="5" t="s">
        <v>93</v>
      </c>
      <c r="M42" s="6" t="s">
        <v>356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27"/>
    </row>
    <row r="43" spans="1:26" ht="16.5" customHeight="1">
      <c r="A43" s="26"/>
      <c r="B43" s="6"/>
      <c r="C43" s="6"/>
      <c r="D43" s="6"/>
      <c r="E43" s="6"/>
      <c r="F43" s="6"/>
      <c r="G43" s="6"/>
      <c r="H43" s="6"/>
      <c r="I43" s="6"/>
      <c r="J43" s="6"/>
      <c r="K43" s="6"/>
      <c r="L43" s="5" t="s">
        <v>93</v>
      </c>
      <c r="M43" s="186">
        <f>ROUND(PI()/4*T23^2,3)</f>
        <v>0</v>
      </c>
      <c r="N43" s="186"/>
      <c r="O43" s="186"/>
      <c r="P43" s="6" t="s">
        <v>99</v>
      </c>
      <c r="Q43" s="6"/>
      <c r="R43" s="6"/>
      <c r="S43" s="6"/>
      <c r="T43" s="6"/>
      <c r="U43" s="6"/>
      <c r="V43" s="6"/>
      <c r="W43" s="6"/>
      <c r="X43" s="6"/>
      <c r="Y43" s="6"/>
      <c r="Z43" s="27"/>
    </row>
    <row r="44" spans="1:26" ht="16.5" customHeight="1">
      <c r="A44" s="26"/>
      <c r="B44" s="6"/>
      <c r="C44" s="6"/>
      <c r="D44" s="6"/>
      <c r="E44" s="6"/>
      <c r="F44" s="6"/>
      <c r="G44" s="6"/>
      <c r="H44" s="6"/>
      <c r="I44" s="6"/>
      <c r="J44" s="6"/>
      <c r="K44" s="6"/>
      <c r="L44" s="5"/>
      <c r="M44" s="24"/>
      <c r="N44" s="24"/>
      <c r="O44" s="24"/>
      <c r="P44" s="6"/>
      <c r="Q44" s="6"/>
      <c r="R44" s="6"/>
      <c r="S44" s="6"/>
      <c r="T44" s="6"/>
      <c r="U44" s="6"/>
      <c r="V44" s="6"/>
      <c r="W44" s="6"/>
      <c r="X44" s="6"/>
      <c r="Y44" s="6"/>
      <c r="Z44" s="27"/>
    </row>
    <row r="45" spans="1:26" ht="16.5" customHeight="1">
      <c r="A45" s="26"/>
      <c r="B45" s="6"/>
      <c r="C45" s="6"/>
      <c r="D45" s="6"/>
      <c r="E45" s="123" t="s">
        <v>31</v>
      </c>
      <c r="F45" s="123"/>
      <c r="G45" s="123"/>
      <c r="H45" s="123"/>
      <c r="I45" s="123"/>
      <c r="J45" s="123"/>
      <c r="K45" s="12" t="s">
        <v>256</v>
      </c>
      <c r="L45" s="5" t="s">
        <v>94</v>
      </c>
      <c r="M45" s="6" t="s">
        <v>98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27"/>
    </row>
    <row r="46" spans="1:26" ht="16.5" customHeight="1">
      <c r="A46" s="26"/>
      <c r="B46" s="6"/>
      <c r="C46" s="6"/>
      <c r="D46" s="6"/>
      <c r="E46" s="6"/>
      <c r="F46" s="6"/>
      <c r="G46" s="6"/>
      <c r="H46" s="6"/>
      <c r="I46" s="6"/>
      <c r="J46" s="6"/>
      <c r="K46" s="6"/>
      <c r="L46" s="5" t="s">
        <v>94</v>
      </c>
      <c r="M46" s="186">
        <f>ROUND(I23*I24-PI()/4*T23^2,3)</f>
        <v>0</v>
      </c>
      <c r="N46" s="186"/>
      <c r="O46" s="186"/>
      <c r="P46" s="6" t="s">
        <v>99</v>
      </c>
      <c r="Q46" s="6"/>
      <c r="R46" s="6"/>
      <c r="S46" s="6"/>
      <c r="T46" s="6"/>
      <c r="U46" s="6"/>
      <c r="V46" s="6"/>
      <c r="W46" s="6"/>
      <c r="X46" s="6"/>
      <c r="Y46" s="6"/>
      <c r="Z46" s="27"/>
    </row>
    <row r="47" spans="1:26" ht="16.5" customHeight="1">
      <c r="A47" s="2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27"/>
    </row>
    <row r="48" spans="1:26" ht="16.5" customHeight="1">
      <c r="A48" s="26"/>
      <c r="B48" s="6"/>
      <c r="C48" s="6"/>
      <c r="D48" s="115" t="s">
        <v>32</v>
      </c>
      <c r="E48" s="115"/>
      <c r="F48" s="115"/>
      <c r="G48" s="115"/>
      <c r="H48" s="12" t="s">
        <v>95</v>
      </c>
      <c r="I48" s="5" t="s">
        <v>39</v>
      </c>
      <c r="J48" s="6" t="s">
        <v>257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27"/>
    </row>
    <row r="49" spans="1:26" ht="16.5" customHeight="1">
      <c r="A49" s="26"/>
      <c r="B49" s="6"/>
      <c r="C49" s="6"/>
      <c r="D49" s="6"/>
      <c r="E49" s="6"/>
      <c r="F49" s="6"/>
      <c r="G49" s="6"/>
      <c r="H49" s="6"/>
      <c r="I49" s="5" t="s">
        <v>39</v>
      </c>
      <c r="J49" s="207">
        <f>ROUND(M43*100/100+M46*40/100,3)</f>
        <v>0</v>
      </c>
      <c r="K49" s="207"/>
      <c r="L49" s="207"/>
      <c r="M49" s="6" t="s">
        <v>99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27"/>
    </row>
    <row r="50" spans="1:26" ht="16.5" customHeight="1">
      <c r="A50" s="2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27"/>
    </row>
    <row r="51" spans="1:26" ht="16.5" customHeight="1">
      <c r="A51" s="2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27"/>
    </row>
    <row r="52" spans="1:26" ht="16.5" customHeight="1">
      <c r="A52" s="1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5" spans="1:26" ht="21" customHeight="1">
      <c r="A55" s="194" t="s">
        <v>283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6"/>
    </row>
    <row r="56" spans="1:26" ht="16.5" customHeight="1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27"/>
    </row>
    <row r="57" spans="1:26" ht="16.5" customHeight="1">
      <c r="A57" s="26"/>
      <c r="B57" s="6"/>
      <c r="C57" s="197" t="s">
        <v>108</v>
      </c>
      <c r="D57" s="197"/>
      <c r="E57" s="19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97" t="s">
        <v>109</v>
      </c>
      <c r="R57" s="197"/>
      <c r="S57" s="197"/>
      <c r="T57" s="6"/>
      <c r="U57" s="6"/>
      <c r="V57" s="6"/>
      <c r="W57" s="6"/>
      <c r="X57" s="6"/>
      <c r="Y57" s="38" t="s">
        <v>238</v>
      </c>
      <c r="Z57" s="27"/>
    </row>
    <row r="58" spans="1:26" ht="16.5" customHeight="1">
      <c r="A58" s="26"/>
      <c r="B58" s="6"/>
      <c r="C58" s="6"/>
      <c r="D58" s="6"/>
      <c r="E58" s="12"/>
      <c r="F58" s="6"/>
      <c r="G58" s="6" t="s">
        <v>103</v>
      </c>
      <c r="H58" s="28"/>
      <c r="I58" s="215" t="s">
        <v>196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 t="s">
        <v>103</v>
      </c>
      <c r="Z58" s="216" t="s">
        <v>196</v>
      </c>
    </row>
    <row r="59" spans="1:26" ht="16.5" customHeight="1">
      <c r="A59" s="26"/>
      <c r="B59" s="6"/>
      <c r="C59" s="6"/>
      <c r="D59" s="6"/>
      <c r="E59" s="6"/>
      <c r="F59" s="6"/>
      <c r="G59" s="6"/>
      <c r="H59" s="6"/>
      <c r="I59" s="21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216"/>
    </row>
    <row r="60" spans="1:26" ht="16.5" customHeight="1">
      <c r="A60" s="26"/>
      <c r="B60" s="6"/>
      <c r="C60" s="6"/>
      <c r="D60" s="6"/>
      <c r="E60" s="6"/>
      <c r="F60" s="6"/>
      <c r="G60" s="6"/>
      <c r="H60" s="6"/>
      <c r="I60" s="21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216"/>
    </row>
    <row r="61" spans="1:26" ht="16.5" customHeight="1">
      <c r="A61" s="34"/>
      <c r="B61" s="6"/>
      <c r="C61" s="6"/>
      <c r="D61" s="6"/>
      <c r="E61" s="6"/>
      <c r="F61" s="6"/>
      <c r="G61" s="6"/>
      <c r="H61" s="201" t="s">
        <v>190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201" t="s">
        <v>190</v>
      </c>
      <c r="Z61" s="27"/>
    </row>
    <row r="62" spans="1:26" ht="16.5" customHeight="1">
      <c r="A62" s="198" t="s">
        <v>186</v>
      </c>
      <c r="B62" s="6"/>
      <c r="C62" s="6"/>
      <c r="D62" s="6"/>
      <c r="E62" s="6"/>
      <c r="F62" s="6"/>
      <c r="G62" s="6"/>
      <c r="H62" s="201"/>
      <c r="I62" s="6"/>
      <c r="J62" s="6"/>
      <c r="K62" s="6"/>
      <c r="L62" s="6"/>
      <c r="M62" s="199" t="s">
        <v>186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201"/>
      <c r="Z62" s="27"/>
    </row>
    <row r="63" spans="1:26" ht="16.5" customHeight="1">
      <c r="A63" s="198"/>
      <c r="B63" s="6"/>
      <c r="C63" s="6"/>
      <c r="D63" s="6"/>
      <c r="E63" s="6"/>
      <c r="F63" s="6"/>
      <c r="G63" s="6"/>
      <c r="H63" s="201"/>
      <c r="I63" s="6"/>
      <c r="J63" s="6"/>
      <c r="K63" s="6"/>
      <c r="L63" s="6"/>
      <c r="M63" s="199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201"/>
      <c r="Z63" s="27"/>
    </row>
    <row r="64" spans="1:26" ht="16.5" customHeight="1">
      <c r="A64" s="198"/>
      <c r="B64" s="6"/>
      <c r="C64" s="6"/>
      <c r="D64" s="6"/>
      <c r="E64" s="6"/>
      <c r="F64" s="6"/>
      <c r="G64" s="6"/>
      <c r="H64" s="28" t="s">
        <v>194</v>
      </c>
      <c r="I64" s="6"/>
      <c r="J64" s="6"/>
      <c r="K64" s="6"/>
      <c r="L64" s="6"/>
      <c r="M64" s="199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27"/>
    </row>
    <row r="65" spans="1:26" ht="16.5" customHeight="1">
      <c r="A65" s="198"/>
      <c r="B65" s="6"/>
      <c r="C65" s="6"/>
      <c r="D65" s="6"/>
      <c r="E65" s="6"/>
      <c r="F65" s="6"/>
      <c r="G65" s="6"/>
      <c r="H65" s="35" t="s">
        <v>195</v>
      </c>
      <c r="I65" s="6"/>
      <c r="J65" s="6"/>
      <c r="K65" s="6"/>
      <c r="L65" s="6"/>
      <c r="M65" s="199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27"/>
    </row>
    <row r="66" spans="1:26" ht="16.5" customHeight="1">
      <c r="A66" s="198"/>
      <c r="B66" s="6"/>
      <c r="C66" s="6"/>
      <c r="D66" s="6"/>
      <c r="E66" s="6"/>
      <c r="F66" s="6"/>
      <c r="G66" s="6"/>
      <c r="H66" s="28" t="s">
        <v>187</v>
      </c>
      <c r="I66" s="6"/>
      <c r="J66" s="6"/>
      <c r="K66" s="6"/>
      <c r="L66" s="6"/>
      <c r="M66" s="199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27"/>
    </row>
    <row r="67" spans="1:26" ht="16.5" customHeight="1">
      <c r="A67" s="34"/>
      <c r="B67" s="6"/>
      <c r="C67" s="6"/>
      <c r="D67" s="6"/>
      <c r="E67" s="6"/>
      <c r="F67" s="6"/>
      <c r="G67" s="6"/>
      <c r="H67" s="200" t="s">
        <v>189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00" t="s">
        <v>189</v>
      </c>
      <c r="Z67" s="27"/>
    </row>
    <row r="68" spans="1:26" ht="16.5" customHeight="1">
      <c r="A68" s="26"/>
      <c r="B68" s="6"/>
      <c r="C68" s="6"/>
      <c r="D68" s="6"/>
      <c r="E68" s="6"/>
      <c r="F68" s="6"/>
      <c r="G68" s="6"/>
      <c r="H68" s="200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200"/>
      <c r="Z68" s="27"/>
    </row>
    <row r="69" spans="1:26" ht="16.5" customHeight="1">
      <c r="A69" s="26"/>
      <c r="B69" s="6"/>
      <c r="C69" s="6"/>
      <c r="D69" s="211" t="s">
        <v>85</v>
      </c>
      <c r="E69" s="211"/>
      <c r="F69" s="6"/>
      <c r="G69" s="6"/>
      <c r="H69" s="200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200"/>
      <c r="Z69" s="27"/>
    </row>
    <row r="70" spans="1:26" ht="16.5" customHeight="1">
      <c r="A70" s="26"/>
      <c r="B70" s="6"/>
      <c r="C70" s="6"/>
      <c r="D70" s="212" t="s">
        <v>193</v>
      </c>
      <c r="E70" s="212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28" t="s">
        <v>187</v>
      </c>
      <c r="S70" s="6"/>
      <c r="T70" s="6"/>
      <c r="U70" s="6"/>
      <c r="V70" s="6"/>
      <c r="W70" s="6"/>
      <c r="X70" s="6"/>
      <c r="Y70" s="6"/>
      <c r="Z70" s="27"/>
    </row>
    <row r="71" spans="1:26" ht="16.5" customHeight="1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27"/>
    </row>
    <row r="72" spans="1:26" ht="16.5" customHeight="1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27"/>
    </row>
    <row r="73" spans="1:26" ht="16.5" customHeight="1">
      <c r="A73" s="26"/>
      <c r="B73" s="11" t="s">
        <v>105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27"/>
    </row>
    <row r="74" spans="1:26" ht="16.5" customHeight="1" thickBot="1">
      <c r="A74" s="26"/>
      <c r="B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27"/>
    </row>
    <row r="75" spans="1:26" ht="16.5" customHeight="1" thickBot="1" thickTop="1">
      <c r="A75" s="26"/>
      <c r="B75" s="6"/>
      <c r="C75" s="6"/>
      <c r="D75" s="123" t="s">
        <v>2</v>
      </c>
      <c r="E75" s="123"/>
      <c r="F75" s="123"/>
      <c r="G75" s="12" t="s">
        <v>85</v>
      </c>
      <c r="H75" s="5" t="s">
        <v>12</v>
      </c>
      <c r="I75" s="189">
        <v>0.3</v>
      </c>
      <c r="J75" s="190"/>
      <c r="K75" s="6" t="s">
        <v>37</v>
      </c>
      <c r="L75" s="6"/>
      <c r="M75" s="6"/>
      <c r="N75" s="123" t="s">
        <v>145</v>
      </c>
      <c r="O75" s="123"/>
      <c r="P75" s="123"/>
      <c r="Q75" s="123"/>
      <c r="R75" s="12" t="s">
        <v>86</v>
      </c>
      <c r="S75" s="5" t="s">
        <v>77</v>
      </c>
      <c r="T75" s="189">
        <v>0.1</v>
      </c>
      <c r="U75" s="190"/>
      <c r="V75" s="6" t="s">
        <v>87</v>
      </c>
      <c r="W75" s="6"/>
      <c r="X75" s="6"/>
      <c r="Y75" s="6"/>
      <c r="Z75" s="27"/>
    </row>
    <row r="76" spans="1:26" ht="16.5" customHeight="1" thickBot="1" thickTop="1">
      <c r="A76" s="26"/>
      <c r="B76" s="6"/>
      <c r="C76" s="6"/>
      <c r="D76" s="123" t="s">
        <v>3</v>
      </c>
      <c r="E76" s="123"/>
      <c r="F76" s="123"/>
      <c r="G76" s="12" t="s">
        <v>88</v>
      </c>
      <c r="H76" s="5" t="s">
        <v>12</v>
      </c>
      <c r="I76" s="189">
        <v>0.35</v>
      </c>
      <c r="J76" s="190"/>
      <c r="K76" s="6" t="s">
        <v>37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27"/>
    </row>
    <row r="77" spans="1:26" ht="16.5" customHeight="1" thickTop="1">
      <c r="A77" s="2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27"/>
    </row>
    <row r="78" spans="1:26" ht="16.5" customHeight="1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27"/>
    </row>
    <row r="79" spans="1:26" ht="16.5" customHeight="1">
      <c r="A79" s="26"/>
      <c r="B79" s="11" t="s">
        <v>106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27"/>
    </row>
    <row r="80" spans="1:26" ht="16.5" customHeight="1">
      <c r="A80" s="26"/>
      <c r="B80" s="1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27"/>
    </row>
    <row r="81" spans="1:26" ht="16.5" customHeight="1">
      <c r="A81" s="26"/>
      <c r="B81" s="6"/>
      <c r="C81" s="6"/>
      <c r="D81" s="6"/>
      <c r="E81" s="123" t="s">
        <v>17</v>
      </c>
      <c r="F81" s="123"/>
      <c r="G81" s="123"/>
      <c r="H81" s="6" t="s">
        <v>249</v>
      </c>
      <c r="I81" s="5" t="s">
        <v>54</v>
      </c>
      <c r="J81" s="6" t="s">
        <v>20</v>
      </c>
      <c r="K81" s="6"/>
      <c r="L81" s="6"/>
      <c r="M81" s="6"/>
      <c r="N81" s="6"/>
      <c r="O81" s="6"/>
      <c r="P81" s="6"/>
      <c r="Q81" s="12" t="s">
        <v>46</v>
      </c>
      <c r="R81" s="5" t="s">
        <v>12</v>
      </c>
      <c r="S81" s="188">
        <v>3.093</v>
      </c>
      <c r="T81" s="188"/>
      <c r="U81" s="188"/>
      <c r="V81" s="6"/>
      <c r="W81" s="6"/>
      <c r="X81" s="6"/>
      <c r="Y81" s="6"/>
      <c r="Z81" s="27"/>
    </row>
    <row r="82" spans="1:26" ht="16.5" customHeight="1">
      <c r="A82" s="26"/>
      <c r="B82" s="6"/>
      <c r="C82" s="6"/>
      <c r="D82" s="6"/>
      <c r="E82" s="6"/>
      <c r="F82" s="6"/>
      <c r="G82" s="6"/>
      <c r="H82" s="6"/>
      <c r="I82" s="5" t="s">
        <v>54</v>
      </c>
      <c r="J82" s="186">
        <f>IF(I75=0,0,ROUND(S81*I76+S83,3))</f>
        <v>2.162</v>
      </c>
      <c r="K82" s="186"/>
      <c r="L82" s="186"/>
      <c r="M82" s="6" t="s">
        <v>90</v>
      </c>
      <c r="N82" s="6"/>
      <c r="O82" s="6"/>
      <c r="P82" s="6"/>
      <c r="Q82" s="12" t="s">
        <v>91</v>
      </c>
      <c r="R82" s="5" t="s">
        <v>54</v>
      </c>
      <c r="S82" s="6" t="s">
        <v>96</v>
      </c>
      <c r="T82" s="6"/>
      <c r="U82" s="6"/>
      <c r="V82" s="6"/>
      <c r="W82" s="6"/>
      <c r="X82" s="6"/>
      <c r="Y82" s="6"/>
      <c r="Z82" s="27"/>
    </row>
    <row r="83" spans="1:26" ht="16.5" customHeight="1">
      <c r="A83" s="2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5" t="s">
        <v>54</v>
      </c>
      <c r="S83" s="209">
        <f>IF(I75=0,0,ROUND(1.34*I75+0.677,3))</f>
        <v>1.079</v>
      </c>
      <c r="T83" s="209"/>
      <c r="U83" s="209"/>
      <c r="V83" s="6"/>
      <c r="W83" s="6"/>
      <c r="X83" s="6"/>
      <c r="Y83" s="6"/>
      <c r="Z83" s="27"/>
    </row>
    <row r="84" spans="1:26" ht="16.5" customHeight="1">
      <c r="A84" s="2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5"/>
      <c r="S84" s="37"/>
      <c r="T84" s="37"/>
      <c r="U84" s="37"/>
      <c r="V84" s="6"/>
      <c r="W84" s="6"/>
      <c r="X84" s="6"/>
      <c r="Y84" s="6"/>
      <c r="Z84" s="27"/>
    </row>
    <row r="85" spans="1:26" ht="16.5" customHeight="1">
      <c r="A85" s="26"/>
      <c r="B85" s="6"/>
      <c r="C85" s="6"/>
      <c r="D85" s="6"/>
      <c r="E85" s="115" t="s">
        <v>21</v>
      </c>
      <c r="F85" s="115"/>
      <c r="G85" s="115"/>
      <c r="H85" s="6" t="s">
        <v>250</v>
      </c>
      <c r="I85" s="5" t="s">
        <v>89</v>
      </c>
      <c r="J85" s="6" t="s">
        <v>252</v>
      </c>
      <c r="K85" s="6"/>
      <c r="L85" s="6"/>
      <c r="M85" s="6"/>
      <c r="N85" s="6"/>
      <c r="O85" s="6"/>
      <c r="P85" s="6"/>
      <c r="Q85" s="12" t="s">
        <v>251</v>
      </c>
      <c r="R85" s="5" t="s">
        <v>89</v>
      </c>
      <c r="S85" s="185">
        <f>ROUND(0.03*100/3600,5)</f>
        <v>0.00083</v>
      </c>
      <c r="T85" s="185"/>
      <c r="U85" s="185"/>
      <c r="V85" s="6" t="s">
        <v>212</v>
      </c>
      <c r="W85" s="6"/>
      <c r="X85" s="6"/>
      <c r="Y85" s="6"/>
      <c r="Z85" s="27"/>
    </row>
    <row r="86" spans="1:26" ht="16.5" customHeight="1">
      <c r="A86" s="26"/>
      <c r="B86" s="6"/>
      <c r="C86" s="6"/>
      <c r="D86" s="6"/>
      <c r="E86" s="6"/>
      <c r="F86" s="6"/>
      <c r="G86" s="6"/>
      <c r="H86" s="6"/>
      <c r="I86" s="5" t="s">
        <v>89</v>
      </c>
      <c r="J86" s="186">
        <f>ROUND(S85*J82*3600/100,3)</f>
        <v>0.065</v>
      </c>
      <c r="K86" s="186"/>
      <c r="L86" s="186"/>
      <c r="M86" s="6" t="s">
        <v>100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27"/>
    </row>
    <row r="87" spans="1:26" ht="16.5" customHeight="1">
      <c r="A87" s="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27"/>
    </row>
    <row r="88" spans="1:26" ht="16.5" customHeight="1">
      <c r="A88" s="26"/>
      <c r="B88" s="6"/>
      <c r="C88" s="6"/>
      <c r="D88" s="115" t="s">
        <v>26</v>
      </c>
      <c r="E88" s="115"/>
      <c r="F88" s="115"/>
      <c r="G88" s="115"/>
      <c r="H88" s="12" t="s">
        <v>52</v>
      </c>
      <c r="I88" s="5" t="s">
        <v>39</v>
      </c>
      <c r="J88" s="6" t="s">
        <v>253</v>
      </c>
      <c r="K88" s="6"/>
      <c r="L88" s="6"/>
      <c r="M88" s="6"/>
      <c r="N88" s="6"/>
      <c r="O88" s="6"/>
      <c r="P88" s="6"/>
      <c r="Q88" s="12" t="s">
        <v>92</v>
      </c>
      <c r="R88" s="5" t="s">
        <v>39</v>
      </c>
      <c r="S88" s="187">
        <f>0.9*0.9</f>
        <v>0.81</v>
      </c>
      <c r="T88" s="187"/>
      <c r="U88" s="187"/>
      <c r="V88" s="6"/>
      <c r="W88" s="6"/>
      <c r="X88" s="6"/>
      <c r="Y88" s="6"/>
      <c r="Z88" s="27"/>
    </row>
    <row r="89" spans="1:26" ht="16.5" customHeight="1">
      <c r="A89" s="26"/>
      <c r="B89" s="6"/>
      <c r="C89" s="6"/>
      <c r="D89" s="6"/>
      <c r="E89" s="6"/>
      <c r="F89" s="6"/>
      <c r="G89" s="6"/>
      <c r="H89" s="6"/>
      <c r="I89" s="5" t="s">
        <v>39</v>
      </c>
      <c r="J89" s="207">
        <f>ROUND(S88*J86,3)</f>
        <v>0.053</v>
      </c>
      <c r="K89" s="207"/>
      <c r="L89" s="207"/>
      <c r="M89" s="6" t="s">
        <v>100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27"/>
    </row>
    <row r="90" spans="1:26" ht="16.5" customHeight="1">
      <c r="A90" s="2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27"/>
    </row>
    <row r="91" spans="1:26" ht="16.5" customHeight="1">
      <c r="A91" s="2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27"/>
    </row>
    <row r="92" spans="1:26" ht="16.5" customHeight="1">
      <c r="A92" s="26"/>
      <c r="B92" s="11" t="s">
        <v>107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27"/>
    </row>
    <row r="93" spans="1:26" ht="16.5" customHeight="1">
      <c r="A93" s="26"/>
      <c r="B93" s="11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27"/>
    </row>
    <row r="94" spans="1:26" ht="16.5" customHeight="1">
      <c r="A94" s="26"/>
      <c r="B94" s="6"/>
      <c r="C94" s="6"/>
      <c r="D94" s="6"/>
      <c r="E94" s="123" t="s">
        <v>159</v>
      </c>
      <c r="F94" s="123"/>
      <c r="G94" s="123"/>
      <c r="H94" s="123"/>
      <c r="I94" s="123"/>
      <c r="J94" s="123"/>
      <c r="K94" s="12" t="s">
        <v>255</v>
      </c>
      <c r="L94" s="5" t="s">
        <v>93</v>
      </c>
      <c r="M94" s="6" t="s">
        <v>97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27"/>
    </row>
    <row r="95" spans="1:26" ht="16.5" customHeight="1">
      <c r="A95" s="26"/>
      <c r="B95" s="6"/>
      <c r="C95" s="6"/>
      <c r="D95" s="6"/>
      <c r="E95" s="6"/>
      <c r="F95" s="6"/>
      <c r="G95" s="6"/>
      <c r="H95" s="6"/>
      <c r="I95" s="6"/>
      <c r="J95" s="6"/>
      <c r="K95" s="6"/>
      <c r="L95" s="5" t="s">
        <v>93</v>
      </c>
      <c r="M95" s="186">
        <f>ROUND(PI()/4*T75^2,3)</f>
        <v>0.008</v>
      </c>
      <c r="N95" s="186"/>
      <c r="O95" s="186"/>
      <c r="P95" s="6" t="s">
        <v>99</v>
      </c>
      <c r="Q95" s="6"/>
      <c r="R95" s="6"/>
      <c r="S95" s="6"/>
      <c r="T95" s="6"/>
      <c r="U95" s="6"/>
      <c r="V95" s="6"/>
      <c r="W95" s="6"/>
      <c r="X95" s="6"/>
      <c r="Y95" s="6"/>
      <c r="Z95" s="27"/>
    </row>
    <row r="96" spans="1:26" ht="16.5" customHeight="1">
      <c r="A96" s="26"/>
      <c r="B96" s="6"/>
      <c r="C96" s="6"/>
      <c r="D96" s="6"/>
      <c r="E96" s="6"/>
      <c r="F96" s="6"/>
      <c r="G96" s="6"/>
      <c r="H96" s="6"/>
      <c r="I96" s="6"/>
      <c r="J96" s="6"/>
      <c r="K96" s="6"/>
      <c r="L96" s="5"/>
      <c r="M96" s="24"/>
      <c r="N96" s="24"/>
      <c r="O96" s="24"/>
      <c r="P96" s="6"/>
      <c r="Q96" s="6"/>
      <c r="R96" s="6"/>
      <c r="S96" s="6"/>
      <c r="T96" s="6"/>
      <c r="U96" s="6"/>
      <c r="V96" s="6"/>
      <c r="W96" s="6"/>
      <c r="X96" s="6"/>
      <c r="Y96" s="6"/>
      <c r="Z96" s="27"/>
    </row>
    <row r="97" spans="1:26" ht="16.5" customHeight="1">
      <c r="A97" s="26"/>
      <c r="B97" s="6"/>
      <c r="C97" s="6"/>
      <c r="D97" s="6"/>
      <c r="E97" s="123" t="s">
        <v>31</v>
      </c>
      <c r="F97" s="123"/>
      <c r="G97" s="123"/>
      <c r="H97" s="123"/>
      <c r="I97" s="123"/>
      <c r="J97" s="123"/>
      <c r="K97" s="12" t="s">
        <v>256</v>
      </c>
      <c r="L97" s="5" t="s">
        <v>94</v>
      </c>
      <c r="M97" s="6" t="s">
        <v>98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27"/>
    </row>
    <row r="98" spans="1:26" ht="16.5" customHeight="1">
      <c r="A98" s="26"/>
      <c r="B98" s="6"/>
      <c r="C98" s="6"/>
      <c r="D98" s="6"/>
      <c r="E98" s="6"/>
      <c r="F98" s="6"/>
      <c r="G98" s="6"/>
      <c r="H98" s="6"/>
      <c r="I98" s="6"/>
      <c r="J98" s="6"/>
      <c r="K98" s="6"/>
      <c r="L98" s="5" t="s">
        <v>94</v>
      </c>
      <c r="M98" s="186">
        <f>ROUND(I75*I76-PI()/4*T75^2,3)</f>
        <v>0.097</v>
      </c>
      <c r="N98" s="186"/>
      <c r="O98" s="186"/>
      <c r="P98" s="6" t="s">
        <v>99</v>
      </c>
      <c r="Q98" s="6"/>
      <c r="R98" s="6"/>
      <c r="S98" s="6"/>
      <c r="T98" s="6"/>
      <c r="U98" s="6"/>
      <c r="V98" s="6"/>
      <c r="W98" s="6"/>
      <c r="X98" s="6"/>
      <c r="Y98" s="6"/>
      <c r="Z98" s="27"/>
    </row>
    <row r="99" spans="1:26" ht="16.5" customHeight="1">
      <c r="A99" s="2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27"/>
    </row>
    <row r="100" spans="1:26" ht="16.5" customHeight="1">
      <c r="A100" s="26"/>
      <c r="B100" s="6"/>
      <c r="C100" s="6"/>
      <c r="D100" s="115" t="s">
        <v>32</v>
      </c>
      <c r="E100" s="115"/>
      <c r="F100" s="115"/>
      <c r="G100" s="115"/>
      <c r="H100" s="12" t="s">
        <v>95</v>
      </c>
      <c r="I100" s="5" t="s">
        <v>39</v>
      </c>
      <c r="J100" s="6" t="s">
        <v>257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27"/>
    </row>
    <row r="101" spans="1:26" ht="16.5" customHeight="1">
      <c r="A101" s="26"/>
      <c r="B101" s="6"/>
      <c r="C101" s="6"/>
      <c r="D101" s="6"/>
      <c r="E101" s="6"/>
      <c r="F101" s="6"/>
      <c r="G101" s="6"/>
      <c r="H101" s="6"/>
      <c r="I101" s="5" t="s">
        <v>39</v>
      </c>
      <c r="J101" s="207">
        <f>ROUND(M95*100/100+M98*40/100,3)</f>
        <v>0.047</v>
      </c>
      <c r="K101" s="207"/>
      <c r="L101" s="207"/>
      <c r="M101" s="6" t="s">
        <v>99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27"/>
    </row>
    <row r="102" spans="1:26" ht="16.5" customHeight="1">
      <c r="A102" s="2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27"/>
    </row>
    <row r="103" spans="1:26" ht="16.5" customHeight="1">
      <c r="A103" s="2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27"/>
    </row>
    <row r="104" spans="1:26" ht="16.5" customHeight="1">
      <c r="A104" s="2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27"/>
    </row>
    <row r="105" spans="1:26" ht="16.5" customHeight="1">
      <c r="A105" s="2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27"/>
    </row>
    <row r="106" spans="1:26" ht="16.5" customHeight="1">
      <c r="A106" s="16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</row>
  </sheetData>
  <sheetProtection password="C6EA" sheet="1" selectLockedCells="1"/>
  <mergeCells count="70">
    <mergeCell ref="Z4:Z6"/>
    <mergeCell ref="A8:A12"/>
    <mergeCell ref="I4:I6"/>
    <mergeCell ref="D16:E16"/>
    <mergeCell ref="H13:H15"/>
    <mergeCell ref="H7:H9"/>
    <mergeCell ref="C3:E3"/>
    <mergeCell ref="Y13:Y15"/>
    <mergeCell ref="Y7:Y9"/>
    <mergeCell ref="Q3:S3"/>
    <mergeCell ref="M46:O46"/>
    <mergeCell ref="S36:U36"/>
    <mergeCell ref="S29:U29"/>
    <mergeCell ref="S31:U31"/>
    <mergeCell ref="M8:M12"/>
    <mergeCell ref="A1:Z1"/>
    <mergeCell ref="E42:J42"/>
    <mergeCell ref="E45:J45"/>
    <mergeCell ref="J30:L30"/>
    <mergeCell ref="J34:L34"/>
    <mergeCell ref="M43:O43"/>
    <mergeCell ref="T23:U23"/>
    <mergeCell ref="J37:L37"/>
    <mergeCell ref="N23:Q23"/>
    <mergeCell ref="S33:U33"/>
    <mergeCell ref="J49:L49"/>
    <mergeCell ref="D15:E15"/>
    <mergeCell ref="I23:J23"/>
    <mergeCell ref="I24:J24"/>
    <mergeCell ref="D23:F23"/>
    <mergeCell ref="D24:F24"/>
    <mergeCell ref="D36:G36"/>
    <mergeCell ref="D48:G48"/>
    <mergeCell ref="E29:G29"/>
    <mergeCell ref="E33:G33"/>
    <mergeCell ref="A62:A66"/>
    <mergeCell ref="M62:M66"/>
    <mergeCell ref="A55:Z55"/>
    <mergeCell ref="C57:E57"/>
    <mergeCell ref="Q57:S57"/>
    <mergeCell ref="I58:I60"/>
    <mergeCell ref="Z58:Z60"/>
    <mergeCell ref="H67:H69"/>
    <mergeCell ref="Y67:Y69"/>
    <mergeCell ref="D69:E69"/>
    <mergeCell ref="D70:E70"/>
    <mergeCell ref="H61:H63"/>
    <mergeCell ref="Y61:Y63"/>
    <mergeCell ref="D76:F76"/>
    <mergeCell ref="I76:J76"/>
    <mergeCell ref="E81:G81"/>
    <mergeCell ref="S81:U81"/>
    <mergeCell ref="D75:F75"/>
    <mergeCell ref="I75:J75"/>
    <mergeCell ref="N75:Q75"/>
    <mergeCell ref="T75:U75"/>
    <mergeCell ref="J86:L86"/>
    <mergeCell ref="D88:G88"/>
    <mergeCell ref="S88:U88"/>
    <mergeCell ref="J89:L89"/>
    <mergeCell ref="J82:L82"/>
    <mergeCell ref="S83:U83"/>
    <mergeCell ref="E85:G85"/>
    <mergeCell ref="S85:U85"/>
    <mergeCell ref="D100:G100"/>
    <mergeCell ref="J101:L101"/>
    <mergeCell ref="E94:J94"/>
    <mergeCell ref="M95:O95"/>
    <mergeCell ref="E97:J97"/>
    <mergeCell ref="M98:O98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Z106"/>
  <sheetViews>
    <sheetView showZeros="0" zoomScalePageLayoutView="0" workbookViewId="0" topLeftCell="A1">
      <selection activeCell="I21" sqref="I21:J21"/>
    </sheetView>
  </sheetViews>
  <sheetFormatPr defaultColWidth="3.50390625" defaultRowHeight="16.5" customHeight="1"/>
  <cols>
    <col min="1" max="16384" width="3.50390625" style="1" customWidth="1"/>
  </cols>
  <sheetData>
    <row r="1" spans="1:26" ht="21" customHeight="1">
      <c r="A1" s="194" t="s">
        <v>141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6"/>
    </row>
    <row r="2" spans="1:26" ht="16.5" customHeight="1">
      <c r="A2" s="2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7"/>
    </row>
    <row r="3" spans="1:26" ht="16.5" customHeight="1">
      <c r="A3" s="26"/>
      <c r="B3" s="6"/>
      <c r="C3" s="6"/>
      <c r="D3" s="6"/>
      <c r="E3" s="6"/>
      <c r="F3" s="197" t="s">
        <v>101</v>
      </c>
      <c r="G3" s="197"/>
      <c r="H3" s="197"/>
      <c r="I3" s="6"/>
      <c r="J3" s="6"/>
      <c r="K3" s="6"/>
      <c r="L3" s="6"/>
      <c r="M3" s="6"/>
      <c r="N3" s="6"/>
      <c r="O3" s="6"/>
      <c r="P3" s="6"/>
      <c r="Q3" s="6"/>
      <c r="R3" s="6"/>
      <c r="S3" s="197" t="s">
        <v>102</v>
      </c>
      <c r="T3" s="197"/>
      <c r="U3" s="197"/>
      <c r="V3" s="6"/>
      <c r="W3" s="6"/>
      <c r="X3" s="6"/>
      <c r="Y3" s="38" t="s">
        <v>238</v>
      </c>
      <c r="Z3" s="27"/>
    </row>
    <row r="4" spans="1:26" ht="16.5" customHeight="1">
      <c r="A4" s="26"/>
      <c r="B4" s="214" t="s">
        <v>190</v>
      </c>
      <c r="C4" s="6"/>
      <c r="D4" s="6"/>
      <c r="E4" s="6"/>
      <c r="F4" s="6"/>
      <c r="G4" s="36" t="s">
        <v>197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6" t="s">
        <v>166</v>
      </c>
      <c r="U4" s="6"/>
      <c r="V4" s="6"/>
      <c r="W4" s="6"/>
      <c r="X4" s="6"/>
      <c r="Y4" s="6"/>
      <c r="Z4" s="27"/>
    </row>
    <row r="5" spans="1:26" ht="16.5" customHeight="1">
      <c r="A5" s="26"/>
      <c r="B5" s="214"/>
      <c r="C5" s="6"/>
      <c r="D5" s="28" t="s">
        <v>190</v>
      </c>
      <c r="E5" s="6"/>
      <c r="F5" s="6"/>
      <c r="G5" s="36" t="s">
        <v>201</v>
      </c>
      <c r="H5" s="6"/>
      <c r="I5" s="6"/>
      <c r="J5" s="6"/>
      <c r="K5" s="28" t="s">
        <v>190</v>
      </c>
      <c r="L5" s="6"/>
      <c r="M5" s="6"/>
      <c r="N5" s="6"/>
      <c r="O5" s="6"/>
      <c r="P5" s="38" t="s">
        <v>190</v>
      </c>
      <c r="Q5" s="6"/>
      <c r="R5" s="6"/>
      <c r="S5" s="6"/>
      <c r="T5" s="36" t="s">
        <v>199</v>
      </c>
      <c r="U5" s="6"/>
      <c r="V5" s="6"/>
      <c r="W5" s="6"/>
      <c r="X5" s="28" t="s">
        <v>190</v>
      </c>
      <c r="Y5" s="6"/>
      <c r="Z5" s="27"/>
    </row>
    <row r="6" spans="1:26" ht="16.5" customHeight="1">
      <c r="A6" s="26"/>
      <c r="B6" s="2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53" t="s">
        <v>103</v>
      </c>
      <c r="Z6" s="27"/>
    </row>
    <row r="7" spans="1:26" ht="16.5" customHeight="1">
      <c r="A7" s="34"/>
      <c r="B7" s="3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01" t="s">
        <v>196</v>
      </c>
      <c r="Z7" s="27"/>
    </row>
    <row r="8" spans="1:26" ht="16.5" customHeight="1">
      <c r="A8" s="34"/>
      <c r="B8" s="3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201"/>
      <c r="Z8" s="27"/>
    </row>
    <row r="9" spans="1:26" ht="16.5" customHeight="1">
      <c r="A9" s="198" t="s">
        <v>85</v>
      </c>
      <c r="B9" s="199" t="s">
        <v>200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99" t="s">
        <v>186</v>
      </c>
      <c r="O9" s="30"/>
      <c r="P9" s="6"/>
      <c r="Q9" s="6"/>
      <c r="R9" s="6"/>
      <c r="S9" s="6"/>
      <c r="T9" s="6"/>
      <c r="U9" s="6"/>
      <c r="V9" s="6"/>
      <c r="W9" s="6"/>
      <c r="X9" s="6"/>
      <c r="Y9" s="201"/>
      <c r="Z9" s="27"/>
    </row>
    <row r="10" spans="1:26" ht="16.5" customHeight="1">
      <c r="A10" s="198"/>
      <c r="B10" s="19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99"/>
      <c r="O10" s="6"/>
      <c r="P10" s="6"/>
      <c r="Q10" s="6"/>
      <c r="R10" s="6"/>
      <c r="S10" s="6"/>
      <c r="T10" s="6"/>
      <c r="U10" s="6"/>
      <c r="V10" s="6"/>
      <c r="W10" s="6"/>
      <c r="X10" s="6"/>
      <c r="Y10" s="28"/>
      <c r="Z10" s="27"/>
    </row>
    <row r="11" spans="1:26" ht="16.5" customHeight="1">
      <c r="A11" s="34"/>
      <c r="B11" s="3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99"/>
      <c r="O11" s="214" t="s">
        <v>202</v>
      </c>
      <c r="P11" s="6"/>
      <c r="Q11" s="6"/>
      <c r="R11" s="6"/>
      <c r="S11" s="6"/>
      <c r="T11" s="6"/>
      <c r="U11" s="6"/>
      <c r="V11" s="6"/>
      <c r="W11" s="6"/>
      <c r="X11" s="6"/>
      <c r="Y11" s="28" t="s">
        <v>167</v>
      </c>
      <c r="Z11" s="27"/>
    </row>
    <row r="12" spans="1:26" ht="16.5" customHeight="1">
      <c r="A12" s="34"/>
      <c r="B12" s="3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99"/>
      <c r="O12" s="214"/>
      <c r="P12" s="6"/>
      <c r="Q12" s="6"/>
      <c r="R12" s="6"/>
      <c r="S12" s="6"/>
      <c r="T12" s="6"/>
      <c r="U12" s="6"/>
      <c r="V12" s="6"/>
      <c r="W12" s="6"/>
      <c r="X12" s="6"/>
      <c r="Y12" s="6"/>
      <c r="Z12" s="27"/>
    </row>
    <row r="13" spans="1:26" ht="16.5" customHeight="1">
      <c r="A13" s="34"/>
      <c r="B13" s="210" t="s">
        <v>190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99"/>
      <c r="O13" s="214"/>
      <c r="P13" s="6"/>
      <c r="Q13" s="6"/>
      <c r="R13" s="6"/>
      <c r="S13" s="6"/>
      <c r="T13" s="6"/>
      <c r="U13" s="6"/>
      <c r="V13" s="6"/>
      <c r="W13" s="6"/>
      <c r="X13" s="6"/>
      <c r="Y13" s="6"/>
      <c r="Z13" s="27"/>
    </row>
    <row r="14" spans="1:26" ht="16.5" customHeight="1">
      <c r="A14" s="26"/>
      <c r="B14" s="210"/>
      <c r="C14" s="6"/>
      <c r="D14" s="6"/>
      <c r="E14" s="6"/>
      <c r="F14" s="6"/>
      <c r="G14" s="6"/>
      <c r="H14" s="6"/>
      <c r="I14" s="28" t="s">
        <v>167</v>
      </c>
      <c r="J14" s="6"/>
      <c r="K14" s="6"/>
      <c r="L14" s="6"/>
      <c r="M14" s="6"/>
      <c r="N14" s="6"/>
      <c r="O14" s="210" t="s">
        <v>189</v>
      </c>
      <c r="P14" s="6"/>
      <c r="Q14" s="6"/>
      <c r="R14" s="6"/>
      <c r="S14" s="6"/>
      <c r="T14" s="6"/>
      <c r="U14" s="6"/>
      <c r="V14" s="6"/>
      <c r="W14" s="6"/>
      <c r="X14" s="6"/>
      <c r="Y14" s="28" t="s">
        <v>113</v>
      </c>
      <c r="Z14" s="27"/>
    </row>
    <row r="15" spans="1:26" ht="16.5" customHeight="1">
      <c r="A15" s="26"/>
      <c r="B15" s="210"/>
      <c r="C15" s="6"/>
      <c r="D15" s="6"/>
      <c r="E15" s="6"/>
      <c r="F15" s="28" t="s">
        <v>187</v>
      </c>
      <c r="G15" s="6"/>
      <c r="H15" s="6"/>
      <c r="I15" s="6"/>
      <c r="J15" s="6"/>
      <c r="K15" s="6"/>
      <c r="L15" s="6"/>
      <c r="M15" s="6"/>
      <c r="N15" s="6"/>
      <c r="O15" s="210"/>
      <c r="P15" s="6"/>
      <c r="Q15" s="6"/>
      <c r="R15" s="6"/>
      <c r="S15" s="6"/>
      <c r="T15" s="6"/>
      <c r="U15" s="6"/>
      <c r="V15" s="6"/>
      <c r="W15" s="6"/>
      <c r="X15" s="6"/>
      <c r="Y15" s="6"/>
      <c r="Z15" s="27"/>
    </row>
    <row r="16" spans="1:26" ht="16.5" customHeight="1">
      <c r="A16" s="26"/>
      <c r="B16" s="6"/>
      <c r="C16" s="6"/>
      <c r="D16" s="6"/>
      <c r="E16" s="28"/>
      <c r="F16" s="6"/>
      <c r="G16" s="6"/>
      <c r="H16" s="6"/>
      <c r="I16" s="6"/>
      <c r="J16" s="6"/>
      <c r="K16" s="6"/>
      <c r="L16" s="6"/>
      <c r="M16" s="6"/>
      <c r="N16" s="6"/>
      <c r="O16" s="210"/>
      <c r="P16" s="6"/>
      <c r="Q16" s="6"/>
      <c r="R16" s="6"/>
      <c r="S16" s="6"/>
      <c r="T16" s="28" t="s">
        <v>187</v>
      </c>
      <c r="U16" s="6"/>
      <c r="V16" s="6"/>
      <c r="W16" s="6"/>
      <c r="X16" s="6"/>
      <c r="Y16" s="6"/>
      <c r="Z16" s="27"/>
    </row>
    <row r="17" spans="1:26" ht="16.5" customHeight="1">
      <c r="A17" s="26"/>
      <c r="B17" s="11" t="s">
        <v>105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7"/>
    </row>
    <row r="18" spans="1:26" ht="16.5" customHeight="1" thickBot="1">
      <c r="A18" s="26"/>
      <c r="C18" s="6"/>
      <c r="D18" s="6"/>
      <c r="E18" s="6"/>
      <c r="F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7"/>
    </row>
    <row r="19" spans="1:26" ht="16.5" customHeight="1" thickBot="1" thickTop="1">
      <c r="A19" s="26"/>
      <c r="C19" s="6"/>
      <c r="D19" s="6"/>
      <c r="E19" s="58"/>
      <c r="F19" s="59"/>
      <c r="G19" s="6" t="s">
        <v>287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27"/>
    </row>
    <row r="20" spans="1:26" ht="16.5" customHeight="1" thickBot="1" thickTop="1">
      <c r="A20" s="26"/>
      <c r="B20" s="11"/>
      <c r="C20" s="6"/>
      <c r="D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7"/>
    </row>
    <row r="21" spans="1:26" ht="16.5" customHeight="1" thickBot="1" thickTop="1">
      <c r="A21" s="26"/>
      <c r="B21" s="6"/>
      <c r="C21" s="6"/>
      <c r="D21" s="123" t="s">
        <v>168</v>
      </c>
      <c r="E21" s="123"/>
      <c r="F21" s="123"/>
      <c r="G21" s="12" t="s">
        <v>165</v>
      </c>
      <c r="H21" s="5" t="s">
        <v>4</v>
      </c>
      <c r="I21" s="218"/>
      <c r="J21" s="219"/>
      <c r="K21" s="6" t="s">
        <v>7</v>
      </c>
      <c r="L21" s="6"/>
      <c r="M21" s="6"/>
      <c r="N21" s="123" t="s">
        <v>142</v>
      </c>
      <c r="O21" s="123"/>
      <c r="P21" s="123"/>
      <c r="Q21" s="12" t="s">
        <v>169</v>
      </c>
      <c r="R21" s="5" t="s">
        <v>12</v>
      </c>
      <c r="S21" s="218"/>
      <c r="T21" s="219"/>
      <c r="U21" s="6" t="s">
        <v>37</v>
      </c>
      <c r="V21" s="6"/>
      <c r="W21" s="6"/>
      <c r="X21" s="6"/>
      <c r="Y21" s="6"/>
      <c r="Z21" s="27"/>
    </row>
    <row r="22" spans="1:26" ht="16.5" customHeight="1" thickBot="1" thickTop="1">
      <c r="A22" s="26"/>
      <c r="B22" s="6"/>
      <c r="C22" s="6"/>
      <c r="D22" s="123" t="s">
        <v>2</v>
      </c>
      <c r="E22" s="123"/>
      <c r="F22" s="123"/>
      <c r="G22" s="12" t="s">
        <v>5</v>
      </c>
      <c r="H22" s="5" t="s">
        <v>4</v>
      </c>
      <c r="I22" s="218"/>
      <c r="J22" s="219"/>
      <c r="K22" s="6" t="s">
        <v>7</v>
      </c>
      <c r="L22" s="6"/>
      <c r="M22" s="6"/>
      <c r="N22" s="123" t="s">
        <v>146</v>
      </c>
      <c r="O22" s="123"/>
      <c r="P22" s="123"/>
      <c r="Q22" s="12" t="s">
        <v>170</v>
      </c>
      <c r="R22" s="5" t="s">
        <v>12</v>
      </c>
      <c r="S22" s="218"/>
      <c r="T22" s="219"/>
      <c r="U22" s="6" t="s">
        <v>37</v>
      </c>
      <c r="V22" s="6"/>
      <c r="W22" s="6"/>
      <c r="X22" s="6"/>
      <c r="Y22" s="6"/>
      <c r="Z22" s="27"/>
    </row>
    <row r="23" spans="1:26" ht="16.5" customHeight="1" thickBot="1" thickTop="1">
      <c r="A23" s="26"/>
      <c r="B23" s="6"/>
      <c r="C23" s="6"/>
      <c r="D23" s="123" t="s">
        <v>3</v>
      </c>
      <c r="E23" s="123"/>
      <c r="F23" s="123"/>
      <c r="G23" s="12" t="s">
        <v>6</v>
      </c>
      <c r="H23" s="5" t="s">
        <v>4</v>
      </c>
      <c r="I23" s="218"/>
      <c r="J23" s="219"/>
      <c r="K23" s="6" t="s">
        <v>7</v>
      </c>
      <c r="L23" s="6"/>
      <c r="M23" s="6"/>
      <c r="N23" s="123" t="s">
        <v>147</v>
      </c>
      <c r="O23" s="123"/>
      <c r="P23" s="123"/>
      <c r="Q23" s="12" t="s">
        <v>9</v>
      </c>
      <c r="R23" s="5" t="s">
        <v>77</v>
      </c>
      <c r="S23" s="218"/>
      <c r="T23" s="219"/>
      <c r="U23" s="6" t="s">
        <v>87</v>
      </c>
      <c r="V23" s="6"/>
      <c r="W23" s="6"/>
      <c r="X23" s="6"/>
      <c r="Y23" s="6"/>
      <c r="Z23" s="27"/>
    </row>
    <row r="24" spans="1:26" ht="16.5" customHeight="1" thickBot="1" thickTop="1">
      <c r="A24" s="2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23" t="s">
        <v>154</v>
      </c>
      <c r="O24" s="123"/>
      <c r="P24" s="123"/>
      <c r="Q24" s="6"/>
      <c r="R24" s="5" t="s">
        <v>11</v>
      </c>
      <c r="S24" s="151"/>
      <c r="T24" s="153"/>
      <c r="U24" s="6" t="s">
        <v>155</v>
      </c>
      <c r="V24" s="41" t="s">
        <v>180</v>
      </c>
      <c r="W24" s="42" t="s">
        <v>203</v>
      </c>
      <c r="X24" s="6"/>
      <c r="Y24" s="6"/>
      <c r="Z24" s="27"/>
    </row>
    <row r="25" spans="1:26" ht="16.5" customHeight="1" thickTop="1">
      <c r="A25" s="2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42" t="s">
        <v>204</v>
      </c>
      <c r="X25" s="6"/>
      <c r="Y25" s="6"/>
      <c r="Z25" s="27"/>
    </row>
    <row r="26" spans="1:26" ht="16.5" customHeight="1">
      <c r="A26" s="2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27"/>
    </row>
    <row r="27" spans="1:26" ht="16.5" customHeight="1">
      <c r="A27" s="26"/>
      <c r="B27" s="11" t="s">
        <v>106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27"/>
    </row>
    <row r="28" spans="1:26" ht="16.5" customHeight="1">
      <c r="A28" s="26"/>
      <c r="B28" s="1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27"/>
    </row>
    <row r="29" spans="1:26" ht="16.5" customHeight="1">
      <c r="A29" s="26"/>
      <c r="B29" s="6"/>
      <c r="C29" s="6"/>
      <c r="D29" s="6"/>
      <c r="E29" s="123" t="s">
        <v>17</v>
      </c>
      <c r="F29" s="123"/>
      <c r="G29" s="123"/>
      <c r="H29" s="6" t="s">
        <v>249</v>
      </c>
      <c r="I29" s="5" t="s">
        <v>54</v>
      </c>
      <c r="J29" s="6" t="s">
        <v>127</v>
      </c>
      <c r="K29" s="6"/>
      <c r="L29" s="6"/>
      <c r="M29" s="6"/>
      <c r="N29" s="6"/>
      <c r="O29" s="6"/>
      <c r="P29" s="6"/>
      <c r="Q29" s="12" t="s">
        <v>128</v>
      </c>
      <c r="R29" s="5" t="s">
        <v>54</v>
      </c>
      <c r="S29" s="40" t="s">
        <v>148</v>
      </c>
      <c r="T29" s="6"/>
      <c r="U29" s="6"/>
      <c r="V29" s="6"/>
      <c r="W29" s="6"/>
      <c r="X29" s="6"/>
      <c r="Y29" s="6"/>
      <c r="Z29" s="27"/>
    </row>
    <row r="30" spans="1:26" ht="16.5" customHeight="1">
      <c r="A30" s="26"/>
      <c r="B30" s="6"/>
      <c r="C30" s="6"/>
      <c r="D30" s="6"/>
      <c r="E30" s="6"/>
      <c r="F30" s="6"/>
      <c r="G30" s="6"/>
      <c r="H30" s="6"/>
      <c r="I30" s="5" t="s">
        <v>54</v>
      </c>
      <c r="J30" s="222">
        <f>IF(I21=0,0,ROUND(S30*I23+S33,3))</f>
        <v>0</v>
      </c>
      <c r="K30" s="222"/>
      <c r="L30" s="222"/>
      <c r="M30" s="6" t="s">
        <v>90</v>
      </c>
      <c r="N30" s="6"/>
      <c r="O30" s="6"/>
      <c r="P30" s="6"/>
      <c r="Q30" s="12"/>
      <c r="R30" s="5" t="s">
        <v>54</v>
      </c>
      <c r="S30" s="220">
        <f>IF(I21=0,0,ROUND(3.297*I21+(1.971*I22+4.663),3))</f>
        <v>0</v>
      </c>
      <c r="T30" s="220"/>
      <c r="U30" s="220"/>
      <c r="V30" s="6"/>
      <c r="W30" s="6"/>
      <c r="X30" s="6"/>
      <c r="Y30" s="6"/>
      <c r="Z30" s="27"/>
    </row>
    <row r="31" spans="1:26" ht="16.5" customHeight="1">
      <c r="A31" s="2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2" t="s">
        <v>91</v>
      </c>
      <c r="R31" s="5" t="s">
        <v>54</v>
      </c>
      <c r="S31" s="6" t="s">
        <v>149</v>
      </c>
      <c r="T31" s="6"/>
      <c r="U31" s="6"/>
      <c r="V31" s="6"/>
      <c r="W31" s="6"/>
      <c r="X31" s="6"/>
      <c r="Y31" s="6"/>
      <c r="Z31" s="27"/>
    </row>
    <row r="32" spans="1:26" ht="16.5" customHeight="1">
      <c r="A32" s="2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40" t="s">
        <v>150</v>
      </c>
      <c r="T32" s="6"/>
      <c r="U32" s="6"/>
      <c r="V32" s="6"/>
      <c r="W32" s="6"/>
      <c r="X32" s="6"/>
      <c r="Y32" s="6"/>
      <c r="Z32" s="27"/>
    </row>
    <row r="33" spans="1:26" ht="16.5" customHeight="1">
      <c r="A33" s="2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2"/>
      <c r="P33" s="12"/>
      <c r="Q33" s="5"/>
      <c r="R33" s="5" t="s">
        <v>54</v>
      </c>
      <c r="S33" s="220">
        <f>IF(I21=0,0,ROUND((1.401*I22+0.684)*I21+(1.214*I22-0.834),3))</f>
        <v>0</v>
      </c>
      <c r="T33" s="220"/>
      <c r="U33" s="220"/>
      <c r="V33" s="6"/>
      <c r="W33" s="6"/>
      <c r="X33" s="6"/>
      <c r="Y33" s="6"/>
      <c r="Z33" s="27"/>
    </row>
    <row r="34" spans="1:26" ht="16.5" customHeight="1">
      <c r="A34" s="2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2"/>
      <c r="P34" s="12"/>
      <c r="Q34" s="5"/>
      <c r="R34" s="5"/>
      <c r="S34" s="37"/>
      <c r="T34" s="37"/>
      <c r="U34" s="37"/>
      <c r="V34" s="6"/>
      <c r="W34" s="6"/>
      <c r="X34" s="6"/>
      <c r="Y34" s="6"/>
      <c r="Z34" s="27"/>
    </row>
    <row r="35" spans="1:26" ht="16.5" customHeight="1">
      <c r="A35" s="26"/>
      <c r="B35" s="6"/>
      <c r="C35" s="6"/>
      <c r="D35" s="6"/>
      <c r="E35" s="115" t="s">
        <v>21</v>
      </c>
      <c r="F35" s="115"/>
      <c r="G35" s="115"/>
      <c r="H35" s="6" t="s">
        <v>250</v>
      </c>
      <c r="I35" s="5" t="s">
        <v>89</v>
      </c>
      <c r="J35" s="6" t="s">
        <v>252</v>
      </c>
      <c r="K35" s="6"/>
      <c r="L35" s="6"/>
      <c r="M35" s="6"/>
      <c r="N35" s="6"/>
      <c r="O35" s="6"/>
      <c r="P35" s="6"/>
      <c r="Q35" s="12" t="s">
        <v>251</v>
      </c>
      <c r="R35" s="5" t="s">
        <v>89</v>
      </c>
      <c r="S35" s="185">
        <f>ROUND(0.03*100/3600,5)</f>
        <v>0.00083</v>
      </c>
      <c r="T35" s="185"/>
      <c r="U35" s="185"/>
      <c r="V35" s="6" t="s">
        <v>211</v>
      </c>
      <c r="W35" s="6"/>
      <c r="X35" s="6"/>
      <c r="Y35" s="6"/>
      <c r="Z35" s="27"/>
    </row>
    <row r="36" spans="1:26" ht="16.5" customHeight="1">
      <c r="A36" s="26"/>
      <c r="B36" s="6"/>
      <c r="C36" s="6"/>
      <c r="D36" s="6"/>
      <c r="E36" s="6"/>
      <c r="F36" s="6"/>
      <c r="G36" s="6"/>
      <c r="H36" s="6"/>
      <c r="I36" s="5" t="s">
        <v>89</v>
      </c>
      <c r="J36" s="222">
        <f>ROUND(S35*J30*3600/100,3)</f>
        <v>0</v>
      </c>
      <c r="K36" s="222"/>
      <c r="L36" s="222"/>
      <c r="M36" s="6" t="s">
        <v>151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27"/>
    </row>
    <row r="37" spans="1:26" ht="16.5" customHeight="1">
      <c r="A37" s="2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27"/>
    </row>
    <row r="38" spans="1:26" ht="16.5" customHeight="1">
      <c r="A38" s="26"/>
      <c r="B38" s="6"/>
      <c r="C38" s="6"/>
      <c r="D38" s="115" t="s">
        <v>26</v>
      </c>
      <c r="E38" s="115"/>
      <c r="F38" s="115"/>
      <c r="G38" s="115"/>
      <c r="H38" s="12" t="s">
        <v>52</v>
      </c>
      <c r="I38" s="5" t="s">
        <v>39</v>
      </c>
      <c r="J38" s="6" t="s">
        <v>253</v>
      </c>
      <c r="K38" s="6"/>
      <c r="L38" s="6"/>
      <c r="M38" s="6"/>
      <c r="N38" s="6"/>
      <c r="O38" s="6"/>
      <c r="P38" s="6"/>
      <c r="Q38" s="12" t="s">
        <v>92</v>
      </c>
      <c r="R38" s="5" t="s">
        <v>39</v>
      </c>
      <c r="S38" s="187">
        <v>0.81</v>
      </c>
      <c r="T38" s="187"/>
      <c r="U38" s="187"/>
      <c r="V38" s="6"/>
      <c r="W38" s="6"/>
      <c r="X38" s="6"/>
      <c r="Y38" s="6"/>
      <c r="Z38" s="27"/>
    </row>
    <row r="39" spans="1:26" ht="16.5" customHeight="1">
      <c r="A39" s="26"/>
      <c r="B39" s="6"/>
      <c r="C39" s="6"/>
      <c r="D39" s="6"/>
      <c r="E39" s="6"/>
      <c r="F39" s="6"/>
      <c r="G39" s="6"/>
      <c r="H39" s="6"/>
      <c r="I39" s="5" t="s">
        <v>39</v>
      </c>
      <c r="J39" s="221">
        <f>ROUND(S38*J36,3)</f>
        <v>0</v>
      </c>
      <c r="K39" s="221"/>
      <c r="L39" s="221"/>
      <c r="M39" s="6" t="s">
        <v>151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27"/>
    </row>
    <row r="40" spans="1:26" ht="16.5" customHeight="1">
      <c r="A40" s="2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27"/>
    </row>
    <row r="41" spans="1:26" ht="16.5" customHeight="1">
      <c r="A41" s="2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7"/>
    </row>
    <row r="42" spans="1:26" ht="16.5" customHeight="1">
      <c r="A42" s="26"/>
      <c r="B42" s="11" t="s">
        <v>107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27"/>
    </row>
    <row r="43" spans="1:26" ht="16.5" customHeight="1">
      <c r="A43" s="26"/>
      <c r="B43" s="1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27"/>
    </row>
    <row r="44" spans="1:26" ht="16.5" customHeight="1">
      <c r="A44" s="26"/>
      <c r="B44" s="6"/>
      <c r="C44" s="6"/>
      <c r="D44" s="115" t="s">
        <v>152</v>
      </c>
      <c r="E44" s="115"/>
      <c r="F44" s="115"/>
      <c r="G44" s="115"/>
      <c r="H44" s="115"/>
      <c r="I44" s="115"/>
      <c r="J44" s="115"/>
      <c r="K44" s="12" t="s">
        <v>255</v>
      </c>
      <c r="L44" s="5" t="s">
        <v>93</v>
      </c>
      <c r="M44" s="6" t="s">
        <v>171</v>
      </c>
      <c r="N44" s="6"/>
      <c r="O44" s="6"/>
      <c r="P44" s="6"/>
      <c r="Q44" s="6"/>
      <c r="R44" s="6"/>
      <c r="T44" s="6"/>
      <c r="U44" s="6"/>
      <c r="V44" s="6"/>
      <c r="W44" s="6"/>
      <c r="X44" s="6"/>
      <c r="Y44" s="6"/>
      <c r="Z44" s="27"/>
    </row>
    <row r="45" spans="1:26" ht="16.5" customHeight="1">
      <c r="A45" s="26"/>
      <c r="B45" s="6"/>
      <c r="C45" s="6"/>
      <c r="D45" s="6"/>
      <c r="E45" s="6"/>
      <c r="F45" s="6"/>
      <c r="G45" s="6"/>
      <c r="H45" s="6"/>
      <c r="I45" s="6"/>
      <c r="J45" s="6"/>
      <c r="K45" s="6"/>
      <c r="L45" s="5" t="s">
        <v>93</v>
      </c>
      <c r="M45" s="223">
        <f>ROUND(S21*S22*S23,3)</f>
        <v>0</v>
      </c>
      <c r="N45" s="223"/>
      <c r="O45" s="223"/>
      <c r="P45" s="6" t="s">
        <v>153</v>
      </c>
      <c r="Q45" s="6"/>
      <c r="R45" s="6"/>
      <c r="T45" s="6"/>
      <c r="U45" s="6"/>
      <c r="V45" s="6"/>
      <c r="W45" s="6"/>
      <c r="X45" s="6"/>
      <c r="Y45" s="6"/>
      <c r="Z45" s="27"/>
    </row>
    <row r="46" spans="1:26" ht="16.5" customHeight="1">
      <c r="A46" s="2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T46" s="6"/>
      <c r="U46" s="6"/>
      <c r="V46" s="6"/>
      <c r="W46" s="6"/>
      <c r="X46" s="6"/>
      <c r="Y46" s="6"/>
      <c r="Z46" s="27"/>
    </row>
    <row r="47" spans="1:26" ht="16.5" customHeight="1">
      <c r="A47" s="26"/>
      <c r="B47" s="6"/>
      <c r="C47" s="6"/>
      <c r="D47" s="123" t="s">
        <v>31</v>
      </c>
      <c r="E47" s="123"/>
      <c r="F47" s="123"/>
      <c r="G47" s="123"/>
      <c r="H47" s="123"/>
      <c r="I47" s="123"/>
      <c r="J47" s="123"/>
      <c r="K47" s="12" t="s">
        <v>256</v>
      </c>
      <c r="L47" s="5" t="s">
        <v>93</v>
      </c>
      <c r="M47" s="6" t="s">
        <v>172</v>
      </c>
      <c r="N47" s="6"/>
      <c r="O47" s="6"/>
      <c r="P47" s="6"/>
      <c r="Q47" s="6"/>
      <c r="R47" s="6"/>
      <c r="T47" s="6"/>
      <c r="U47" s="6"/>
      <c r="V47" s="6"/>
      <c r="W47" s="6"/>
      <c r="X47" s="6"/>
      <c r="Y47" s="6"/>
      <c r="Z47" s="27"/>
    </row>
    <row r="48" spans="1:26" ht="16.5" customHeight="1">
      <c r="A48" s="26"/>
      <c r="B48" s="6"/>
      <c r="C48" s="6"/>
      <c r="D48" s="6"/>
      <c r="E48" s="6"/>
      <c r="F48" s="6"/>
      <c r="G48" s="6"/>
      <c r="H48" s="6"/>
      <c r="I48" s="6"/>
      <c r="J48" s="6"/>
      <c r="K48" s="6"/>
      <c r="L48" s="5" t="s">
        <v>93</v>
      </c>
      <c r="M48" s="223">
        <f>ROUND(I21*I22*I23-S21*S22*S23,3)</f>
        <v>0</v>
      </c>
      <c r="N48" s="223"/>
      <c r="O48" s="223"/>
      <c r="P48" s="6" t="s">
        <v>153</v>
      </c>
      <c r="Q48" s="6"/>
      <c r="R48" s="6"/>
      <c r="T48" s="6"/>
      <c r="U48" s="6"/>
      <c r="V48" s="6"/>
      <c r="W48" s="6"/>
      <c r="X48" s="6"/>
      <c r="Y48" s="6"/>
      <c r="Z48" s="27"/>
    </row>
    <row r="49" spans="1:26" ht="16.5" customHeight="1">
      <c r="A49" s="2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27"/>
    </row>
    <row r="50" spans="1:26" ht="16.5" customHeight="1">
      <c r="A50" s="26"/>
      <c r="B50" s="6"/>
      <c r="C50" s="6"/>
      <c r="D50" s="115" t="s">
        <v>32</v>
      </c>
      <c r="E50" s="115"/>
      <c r="F50" s="115"/>
      <c r="G50" s="115"/>
      <c r="H50" s="12" t="s">
        <v>95</v>
      </c>
      <c r="I50" s="5" t="s">
        <v>39</v>
      </c>
      <c r="J50" s="6" t="s">
        <v>258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27"/>
    </row>
    <row r="51" spans="1:26" ht="16.5" customHeight="1">
      <c r="A51" s="26"/>
      <c r="B51" s="6"/>
      <c r="C51" s="6"/>
      <c r="D51" s="6"/>
      <c r="E51" s="6"/>
      <c r="F51" s="6"/>
      <c r="G51" s="6"/>
      <c r="H51" s="6"/>
      <c r="I51" s="5" t="s">
        <v>39</v>
      </c>
      <c r="J51" s="221">
        <f>ROUND(M45*S24/100+M48*10/100,3)</f>
        <v>0</v>
      </c>
      <c r="K51" s="221"/>
      <c r="L51" s="221"/>
      <c r="M51" s="6" t="s">
        <v>153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27"/>
    </row>
    <row r="52" spans="1:26" ht="16.5" customHeight="1">
      <c r="A52" s="1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5" spans="1:26" ht="21" customHeight="1">
      <c r="A55" s="194" t="s">
        <v>141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6"/>
    </row>
    <row r="56" spans="1:26" ht="16.5" customHeight="1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27"/>
    </row>
    <row r="57" spans="1:26" ht="16.5" customHeight="1">
      <c r="A57" s="26"/>
      <c r="B57" s="6"/>
      <c r="C57" s="6"/>
      <c r="D57" s="6"/>
      <c r="E57" s="6"/>
      <c r="F57" s="197" t="s">
        <v>101</v>
      </c>
      <c r="G57" s="197"/>
      <c r="H57" s="197"/>
      <c r="I57" s="6"/>
      <c r="J57" s="6"/>
      <c r="K57" s="6"/>
      <c r="L57" s="6"/>
      <c r="M57" s="6"/>
      <c r="N57" s="6"/>
      <c r="O57" s="6"/>
      <c r="P57" s="6"/>
      <c r="Q57" s="6"/>
      <c r="R57" s="6"/>
      <c r="S57" s="197" t="s">
        <v>102</v>
      </c>
      <c r="T57" s="197"/>
      <c r="U57" s="197"/>
      <c r="V57" s="6"/>
      <c r="W57" s="6"/>
      <c r="X57" s="6"/>
      <c r="Y57" s="38" t="s">
        <v>238</v>
      </c>
      <c r="Z57" s="27"/>
    </row>
    <row r="58" spans="1:26" ht="16.5" customHeight="1">
      <c r="A58" s="26"/>
      <c r="B58" s="214" t="s">
        <v>190</v>
      </c>
      <c r="C58" s="6"/>
      <c r="D58" s="6"/>
      <c r="E58" s="6"/>
      <c r="F58" s="6"/>
      <c r="G58" s="36" t="s">
        <v>197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36" t="s">
        <v>166</v>
      </c>
      <c r="U58" s="6"/>
      <c r="V58" s="6"/>
      <c r="W58" s="6"/>
      <c r="X58" s="6"/>
      <c r="Y58" s="6"/>
      <c r="Z58" s="27"/>
    </row>
    <row r="59" spans="1:26" ht="16.5" customHeight="1">
      <c r="A59" s="26"/>
      <c r="B59" s="214"/>
      <c r="C59" s="6"/>
      <c r="D59" s="28" t="s">
        <v>190</v>
      </c>
      <c r="E59" s="6"/>
      <c r="F59" s="6"/>
      <c r="G59" s="36" t="s">
        <v>201</v>
      </c>
      <c r="H59" s="6"/>
      <c r="I59" s="6"/>
      <c r="J59" s="6"/>
      <c r="K59" s="28" t="s">
        <v>190</v>
      </c>
      <c r="L59" s="6"/>
      <c r="M59" s="6"/>
      <c r="N59" s="6"/>
      <c r="O59" s="6"/>
      <c r="P59" s="38" t="s">
        <v>190</v>
      </c>
      <c r="Q59" s="6"/>
      <c r="R59" s="6"/>
      <c r="S59" s="6"/>
      <c r="T59" s="36" t="s">
        <v>199</v>
      </c>
      <c r="U59" s="6"/>
      <c r="V59" s="6"/>
      <c r="W59" s="6"/>
      <c r="X59" s="28" t="s">
        <v>190</v>
      </c>
      <c r="Y59" s="6"/>
      <c r="Z59" s="27"/>
    </row>
    <row r="60" spans="1:26" ht="16.5" customHeight="1">
      <c r="A60" s="26"/>
      <c r="B60" s="2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28" t="s">
        <v>103</v>
      </c>
      <c r="Z60" s="27"/>
    </row>
    <row r="61" spans="1:26" ht="16.5" customHeight="1">
      <c r="A61" s="34"/>
      <c r="B61" s="39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201" t="s">
        <v>196</v>
      </c>
      <c r="Z61" s="27"/>
    </row>
    <row r="62" spans="1:26" ht="16.5" customHeight="1">
      <c r="A62" s="34"/>
      <c r="B62" s="3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201"/>
      <c r="Z62" s="27"/>
    </row>
    <row r="63" spans="1:26" ht="16.5" customHeight="1">
      <c r="A63" s="198" t="s">
        <v>85</v>
      </c>
      <c r="B63" s="199" t="s">
        <v>200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99" t="s">
        <v>186</v>
      </c>
      <c r="O63" s="30"/>
      <c r="P63" s="6"/>
      <c r="Q63" s="6"/>
      <c r="R63" s="6"/>
      <c r="S63" s="6"/>
      <c r="T63" s="6"/>
      <c r="U63" s="6"/>
      <c r="V63" s="6"/>
      <c r="W63" s="6"/>
      <c r="X63" s="6"/>
      <c r="Y63" s="201"/>
      <c r="Z63" s="27"/>
    </row>
    <row r="64" spans="1:26" ht="16.5" customHeight="1">
      <c r="A64" s="198"/>
      <c r="B64" s="19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99"/>
      <c r="O64" s="6"/>
      <c r="P64" s="6"/>
      <c r="Q64" s="6"/>
      <c r="R64" s="6"/>
      <c r="S64" s="6"/>
      <c r="T64" s="6"/>
      <c r="U64" s="6"/>
      <c r="V64" s="6"/>
      <c r="W64" s="6"/>
      <c r="X64" s="6"/>
      <c r="Y64" s="28"/>
      <c r="Z64" s="27"/>
    </row>
    <row r="65" spans="1:26" ht="16.5" customHeight="1">
      <c r="A65" s="34"/>
      <c r="B65" s="3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99"/>
      <c r="O65" s="214" t="s">
        <v>202</v>
      </c>
      <c r="P65" s="6"/>
      <c r="Q65" s="6"/>
      <c r="R65" s="6"/>
      <c r="S65" s="6"/>
      <c r="T65" s="6"/>
      <c r="U65" s="6"/>
      <c r="V65" s="6"/>
      <c r="W65" s="6"/>
      <c r="X65" s="6"/>
      <c r="Y65" s="28" t="s">
        <v>167</v>
      </c>
      <c r="Z65" s="27"/>
    </row>
    <row r="66" spans="1:26" ht="16.5" customHeight="1">
      <c r="A66" s="34"/>
      <c r="B66" s="3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99"/>
      <c r="O66" s="214"/>
      <c r="P66" s="6"/>
      <c r="Q66" s="6"/>
      <c r="R66" s="6"/>
      <c r="S66" s="6"/>
      <c r="T66" s="6"/>
      <c r="U66" s="6"/>
      <c r="V66" s="6"/>
      <c r="W66" s="6"/>
      <c r="X66" s="6"/>
      <c r="Y66" s="6"/>
      <c r="Z66" s="27"/>
    </row>
    <row r="67" spans="1:26" ht="16.5" customHeight="1">
      <c r="A67" s="34"/>
      <c r="B67" s="210" t="s">
        <v>190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199"/>
      <c r="O67" s="214"/>
      <c r="P67" s="6"/>
      <c r="Q67" s="6"/>
      <c r="R67" s="6"/>
      <c r="S67" s="6"/>
      <c r="T67" s="6"/>
      <c r="U67" s="6"/>
      <c r="V67" s="6"/>
      <c r="W67" s="6"/>
      <c r="X67" s="6"/>
      <c r="Y67" s="6"/>
      <c r="Z67" s="27"/>
    </row>
    <row r="68" spans="1:26" ht="16.5" customHeight="1">
      <c r="A68" s="26"/>
      <c r="B68" s="210"/>
      <c r="C68" s="6"/>
      <c r="D68" s="6"/>
      <c r="E68" s="6"/>
      <c r="F68" s="6"/>
      <c r="G68" s="6"/>
      <c r="H68" s="6"/>
      <c r="I68" s="28" t="s">
        <v>167</v>
      </c>
      <c r="J68" s="6"/>
      <c r="K68" s="6"/>
      <c r="L68" s="6"/>
      <c r="M68" s="6"/>
      <c r="N68" s="6"/>
      <c r="O68" s="210" t="s">
        <v>189</v>
      </c>
      <c r="P68" s="6"/>
      <c r="Q68" s="6"/>
      <c r="R68" s="6"/>
      <c r="S68" s="6"/>
      <c r="T68" s="6"/>
      <c r="U68" s="6"/>
      <c r="V68" s="6"/>
      <c r="W68" s="6"/>
      <c r="X68" s="6"/>
      <c r="Y68" s="28" t="s">
        <v>113</v>
      </c>
      <c r="Z68" s="27"/>
    </row>
    <row r="69" spans="1:26" ht="16.5" customHeight="1">
      <c r="A69" s="26"/>
      <c r="B69" s="210"/>
      <c r="C69" s="6"/>
      <c r="D69" s="6"/>
      <c r="E69" s="6"/>
      <c r="F69" s="28" t="s">
        <v>187</v>
      </c>
      <c r="G69" s="6"/>
      <c r="H69" s="6"/>
      <c r="I69" s="6"/>
      <c r="J69" s="6"/>
      <c r="K69" s="6"/>
      <c r="L69" s="6"/>
      <c r="M69" s="6"/>
      <c r="N69" s="6"/>
      <c r="O69" s="210"/>
      <c r="P69" s="6"/>
      <c r="Q69" s="6"/>
      <c r="R69" s="6"/>
      <c r="S69" s="6"/>
      <c r="T69" s="6"/>
      <c r="U69" s="6"/>
      <c r="V69" s="6"/>
      <c r="W69" s="6"/>
      <c r="X69" s="6"/>
      <c r="Y69" s="6"/>
      <c r="Z69" s="27"/>
    </row>
    <row r="70" spans="1:26" ht="16.5" customHeight="1">
      <c r="A70" s="26"/>
      <c r="B70" s="6"/>
      <c r="C70" s="6"/>
      <c r="D70" s="6"/>
      <c r="E70" s="28"/>
      <c r="F70" s="6"/>
      <c r="G70" s="6"/>
      <c r="H70" s="6"/>
      <c r="I70" s="6"/>
      <c r="J70" s="6"/>
      <c r="K70" s="6"/>
      <c r="L70" s="6"/>
      <c r="M70" s="6"/>
      <c r="N70" s="6"/>
      <c r="O70" s="210"/>
      <c r="P70" s="6"/>
      <c r="Q70" s="6"/>
      <c r="R70" s="6"/>
      <c r="S70" s="6"/>
      <c r="T70" s="28" t="s">
        <v>187</v>
      </c>
      <c r="U70" s="6"/>
      <c r="V70" s="6"/>
      <c r="W70" s="6"/>
      <c r="X70" s="6"/>
      <c r="Y70" s="6"/>
      <c r="Z70" s="27"/>
    </row>
    <row r="71" spans="1:26" ht="16.5" customHeight="1">
      <c r="A71" s="2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27"/>
    </row>
    <row r="72" spans="1:26" ht="16.5" customHeight="1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27"/>
    </row>
    <row r="73" spans="1:26" ht="16.5" customHeight="1">
      <c r="A73" s="26"/>
      <c r="B73" s="11" t="s">
        <v>105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27"/>
    </row>
    <row r="74" spans="1:26" ht="16.5" customHeight="1" thickBot="1">
      <c r="A74" s="26"/>
      <c r="B74" s="11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27"/>
    </row>
    <row r="75" spans="1:26" ht="16.5" customHeight="1" thickBot="1" thickTop="1">
      <c r="A75" s="26"/>
      <c r="B75" s="6"/>
      <c r="C75" s="6"/>
      <c r="D75" s="123" t="s">
        <v>168</v>
      </c>
      <c r="E75" s="123"/>
      <c r="F75" s="123"/>
      <c r="G75" s="12" t="s">
        <v>165</v>
      </c>
      <c r="H75" s="5" t="s">
        <v>4</v>
      </c>
      <c r="I75" s="189">
        <v>5.1</v>
      </c>
      <c r="J75" s="190"/>
      <c r="K75" s="6" t="s">
        <v>7</v>
      </c>
      <c r="L75" s="6"/>
      <c r="M75" s="6"/>
      <c r="N75" s="123" t="s">
        <v>142</v>
      </c>
      <c r="O75" s="123"/>
      <c r="P75" s="123"/>
      <c r="Q75" s="12" t="s">
        <v>169</v>
      </c>
      <c r="R75" s="5" t="s">
        <v>12</v>
      </c>
      <c r="S75" s="189">
        <v>5</v>
      </c>
      <c r="T75" s="190"/>
      <c r="U75" s="6" t="s">
        <v>37</v>
      </c>
      <c r="V75" s="6"/>
      <c r="W75" s="6"/>
      <c r="X75" s="6"/>
      <c r="Y75" s="6"/>
      <c r="Z75" s="27"/>
    </row>
    <row r="76" spans="1:26" ht="16.5" customHeight="1" thickBot="1" thickTop="1">
      <c r="A76" s="26"/>
      <c r="B76" s="6"/>
      <c r="C76" s="6"/>
      <c r="D76" s="123" t="s">
        <v>2</v>
      </c>
      <c r="E76" s="123"/>
      <c r="F76" s="123"/>
      <c r="G76" s="12" t="s">
        <v>5</v>
      </c>
      <c r="H76" s="5" t="s">
        <v>4</v>
      </c>
      <c r="I76" s="189">
        <v>4.1</v>
      </c>
      <c r="J76" s="190"/>
      <c r="K76" s="6" t="s">
        <v>7</v>
      </c>
      <c r="L76" s="6"/>
      <c r="M76" s="6"/>
      <c r="N76" s="123" t="s">
        <v>146</v>
      </c>
      <c r="O76" s="123"/>
      <c r="P76" s="123"/>
      <c r="Q76" s="12" t="s">
        <v>170</v>
      </c>
      <c r="R76" s="5" t="s">
        <v>12</v>
      </c>
      <c r="S76" s="189">
        <v>4</v>
      </c>
      <c r="T76" s="190"/>
      <c r="U76" s="6" t="s">
        <v>37</v>
      </c>
      <c r="V76" s="6"/>
      <c r="W76" s="6"/>
      <c r="X76" s="6"/>
      <c r="Y76" s="6"/>
      <c r="Z76" s="27"/>
    </row>
    <row r="77" spans="1:26" ht="16.5" customHeight="1" thickBot="1" thickTop="1">
      <c r="A77" s="26"/>
      <c r="B77" s="6"/>
      <c r="C77" s="6"/>
      <c r="D77" s="123" t="s">
        <v>3</v>
      </c>
      <c r="E77" s="123"/>
      <c r="F77" s="123"/>
      <c r="G77" s="12" t="s">
        <v>6</v>
      </c>
      <c r="H77" s="5" t="s">
        <v>4</v>
      </c>
      <c r="I77" s="189">
        <v>2.1</v>
      </c>
      <c r="J77" s="190"/>
      <c r="K77" s="6" t="s">
        <v>7</v>
      </c>
      <c r="L77" s="6"/>
      <c r="M77" s="6"/>
      <c r="N77" s="123" t="s">
        <v>147</v>
      </c>
      <c r="O77" s="123"/>
      <c r="P77" s="123"/>
      <c r="Q77" s="12" t="s">
        <v>9</v>
      </c>
      <c r="R77" s="5" t="s">
        <v>77</v>
      </c>
      <c r="S77" s="189">
        <v>2</v>
      </c>
      <c r="T77" s="190"/>
      <c r="U77" s="6" t="s">
        <v>87</v>
      </c>
      <c r="V77" s="6"/>
      <c r="W77" s="6"/>
      <c r="X77" s="6"/>
      <c r="Y77" s="6"/>
      <c r="Z77" s="27"/>
    </row>
    <row r="78" spans="1:26" ht="16.5" customHeight="1" thickBot="1" thickTop="1">
      <c r="A78" s="2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23" t="s">
        <v>154</v>
      </c>
      <c r="O78" s="123"/>
      <c r="P78" s="123"/>
      <c r="Q78" s="6"/>
      <c r="R78" s="5" t="s">
        <v>11</v>
      </c>
      <c r="S78" s="131">
        <v>90</v>
      </c>
      <c r="T78" s="133"/>
      <c r="U78" s="6" t="s">
        <v>155</v>
      </c>
      <c r="V78" s="41" t="s">
        <v>180</v>
      </c>
      <c r="W78" s="42" t="s">
        <v>203</v>
      </c>
      <c r="X78" s="6"/>
      <c r="Y78" s="6"/>
      <c r="Z78" s="27"/>
    </row>
    <row r="79" spans="1:26" ht="16.5" customHeight="1" thickTop="1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42" t="s">
        <v>204</v>
      </c>
      <c r="X79" s="6"/>
      <c r="Y79" s="6"/>
      <c r="Z79" s="27"/>
    </row>
    <row r="80" spans="1:26" ht="16.5" customHeight="1">
      <c r="A80" s="2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27"/>
    </row>
    <row r="81" spans="1:26" ht="16.5" customHeight="1">
      <c r="A81" s="26"/>
      <c r="B81" s="11" t="s">
        <v>106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27"/>
    </row>
    <row r="82" spans="1:26" ht="16.5" customHeight="1">
      <c r="A82" s="26"/>
      <c r="B82" s="1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27"/>
    </row>
    <row r="83" spans="1:26" ht="16.5" customHeight="1">
      <c r="A83" s="26"/>
      <c r="B83" s="6"/>
      <c r="C83" s="6"/>
      <c r="D83" s="6"/>
      <c r="E83" s="123" t="s">
        <v>17</v>
      </c>
      <c r="F83" s="123"/>
      <c r="G83" s="123"/>
      <c r="H83" s="6" t="s">
        <v>249</v>
      </c>
      <c r="I83" s="5" t="s">
        <v>54</v>
      </c>
      <c r="J83" s="6" t="s">
        <v>127</v>
      </c>
      <c r="K83" s="6"/>
      <c r="L83" s="6"/>
      <c r="M83" s="6"/>
      <c r="N83" s="6"/>
      <c r="O83" s="6"/>
      <c r="P83" s="6"/>
      <c r="Q83" s="12" t="s">
        <v>128</v>
      </c>
      <c r="R83" s="5" t="s">
        <v>54</v>
      </c>
      <c r="S83" s="40" t="s">
        <v>148</v>
      </c>
      <c r="T83" s="6"/>
      <c r="U83" s="6"/>
      <c r="V83" s="6"/>
      <c r="W83" s="6"/>
      <c r="X83" s="6"/>
      <c r="Y83" s="6"/>
      <c r="Z83" s="27"/>
    </row>
    <row r="84" spans="1:26" ht="16.5" customHeight="1">
      <c r="A84" s="26"/>
      <c r="B84" s="6"/>
      <c r="C84" s="6"/>
      <c r="D84" s="6"/>
      <c r="E84" s="6"/>
      <c r="F84" s="6"/>
      <c r="G84" s="6"/>
      <c r="H84" s="6"/>
      <c r="I84" s="5" t="s">
        <v>54</v>
      </c>
      <c r="J84" s="186">
        <f>IF(I75=0,0,ROUND(S84*I77+S87,3))</f>
        <v>99.001</v>
      </c>
      <c r="K84" s="186"/>
      <c r="L84" s="186"/>
      <c r="M84" s="6" t="s">
        <v>90</v>
      </c>
      <c r="N84" s="6"/>
      <c r="O84" s="6"/>
      <c r="P84" s="6"/>
      <c r="Q84" s="12"/>
      <c r="R84" s="5" t="s">
        <v>54</v>
      </c>
      <c r="S84" s="209">
        <f>IF(I75=0,0,ROUND(3.297*I75+(1.971*I76+4.663),3))</f>
        <v>29.559</v>
      </c>
      <c r="T84" s="209"/>
      <c r="U84" s="209"/>
      <c r="V84" s="6"/>
      <c r="W84" s="6"/>
      <c r="X84" s="6"/>
      <c r="Y84" s="6"/>
      <c r="Z84" s="27"/>
    </row>
    <row r="85" spans="1:26" ht="16.5" customHeight="1">
      <c r="A85" s="2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2" t="s">
        <v>91</v>
      </c>
      <c r="R85" s="5" t="s">
        <v>54</v>
      </c>
      <c r="S85" s="6" t="s">
        <v>149</v>
      </c>
      <c r="T85" s="6"/>
      <c r="U85" s="6"/>
      <c r="V85" s="6"/>
      <c r="W85" s="6"/>
      <c r="X85" s="6"/>
      <c r="Y85" s="6"/>
      <c r="Z85" s="27"/>
    </row>
    <row r="86" spans="1:26" ht="16.5" customHeight="1">
      <c r="A86" s="2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40" t="s">
        <v>150</v>
      </c>
      <c r="T86" s="6"/>
      <c r="U86" s="6"/>
      <c r="V86" s="6"/>
      <c r="W86" s="6"/>
      <c r="X86" s="6"/>
      <c r="Y86" s="6"/>
      <c r="Z86" s="27"/>
    </row>
    <row r="87" spans="1:26" ht="16.5" customHeight="1">
      <c r="A87" s="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12"/>
      <c r="P87" s="12"/>
      <c r="Q87" s="5"/>
      <c r="R87" s="5" t="s">
        <v>54</v>
      </c>
      <c r="S87" s="209">
        <f>IF(I75=0,0,ROUND((1.401*I76+0.684)*I75+(1.214*I76-0.834),3))</f>
        <v>36.927</v>
      </c>
      <c r="T87" s="209"/>
      <c r="U87" s="209"/>
      <c r="V87" s="6"/>
      <c r="W87" s="6"/>
      <c r="X87" s="6"/>
      <c r="Y87" s="6"/>
      <c r="Z87" s="27"/>
    </row>
    <row r="88" spans="1:26" ht="16.5" customHeight="1">
      <c r="A88" s="2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12"/>
      <c r="P88" s="12"/>
      <c r="Q88" s="5"/>
      <c r="R88" s="5"/>
      <c r="S88" s="37"/>
      <c r="T88" s="37"/>
      <c r="U88" s="37"/>
      <c r="V88" s="6"/>
      <c r="W88" s="6"/>
      <c r="X88" s="6"/>
      <c r="Y88" s="6"/>
      <c r="Z88" s="27"/>
    </row>
    <row r="89" spans="1:26" ht="16.5" customHeight="1">
      <c r="A89" s="26"/>
      <c r="B89" s="6"/>
      <c r="C89" s="6"/>
      <c r="D89" s="6"/>
      <c r="E89" s="115" t="s">
        <v>21</v>
      </c>
      <c r="F89" s="115"/>
      <c r="G89" s="115"/>
      <c r="H89" s="6" t="s">
        <v>250</v>
      </c>
      <c r="I89" s="5" t="s">
        <v>89</v>
      </c>
      <c r="J89" s="6" t="s">
        <v>252</v>
      </c>
      <c r="K89" s="6"/>
      <c r="L89" s="6"/>
      <c r="M89" s="6"/>
      <c r="N89" s="6"/>
      <c r="O89" s="6"/>
      <c r="P89" s="6"/>
      <c r="Q89" s="12" t="s">
        <v>251</v>
      </c>
      <c r="R89" s="5" t="s">
        <v>89</v>
      </c>
      <c r="S89" s="217">
        <v>0.0023</v>
      </c>
      <c r="T89" s="217"/>
      <c r="U89" s="217"/>
      <c r="V89" s="6" t="s">
        <v>211</v>
      </c>
      <c r="W89" s="6"/>
      <c r="X89" s="6"/>
      <c r="Y89" s="6"/>
      <c r="Z89" s="27"/>
    </row>
    <row r="90" spans="1:26" ht="16.5" customHeight="1">
      <c r="A90" s="26"/>
      <c r="B90" s="6"/>
      <c r="C90" s="6"/>
      <c r="D90" s="6"/>
      <c r="E90" s="6"/>
      <c r="F90" s="6"/>
      <c r="G90" s="6"/>
      <c r="H90" s="6"/>
      <c r="I90" s="5" t="s">
        <v>89</v>
      </c>
      <c r="J90" s="186">
        <f>ROUND(S89*J84*3600/100,3)</f>
        <v>8.197</v>
      </c>
      <c r="K90" s="186"/>
      <c r="L90" s="186"/>
      <c r="M90" s="6" t="s">
        <v>151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27"/>
    </row>
    <row r="91" spans="1:26" ht="16.5" customHeight="1">
      <c r="A91" s="2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27"/>
    </row>
    <row r="92" spans="1:26" ht="16.5" customHeight="1">
      <c r="A92" s="26"/>
      <c r="B92" s="6"/>
      <c r="C92" s="6"/>
      <c r="D92" s="115" t="s">
        <v>26</v>
      </c>
      <c r="E92" s="115"/>
      <c r="F92" s="115"/>
      <c r="G92" s="115"/>
      <c r="H92" s="12" t="s">
        <v>52</v>
      </c>
      <c r="I92" s="5" t="s">
        <v>39</v>
      </c>
      <c r="J92" s="6" t="s">
        <v>253</v>
      </c>
      <c r="K92" s="6"/>
      <c r="L92" s="6"/>
      <c r="M92" s="6"/>
      <c r="N92" s="6"/>
      <c r="O92" s="6"/>
      <c r="P92" s="6"/>
      <c r="Q92" s="12" t="s">
        <v>92</v>
      </c>
      <c r="R92" s="5" t="s">
        <v>39</v>
      </c>
      <c r="S92" s="187">
        <v>0.81</v>
      </c>
      <c r="T92" s="187"/>
      <c r="U92" s="187"/>
      <c r="V92" s="6"/>
      <c r="W92" s="6"/>
      <c r="X92" s="6"/>
      <c r="Y92" s="6"/>
      <c r="Z92" s="27"/>
    </row>
    <row r="93" spans="1:26" ht="16.5" customHeight="1">
      <c r="A93" s="26"/>
      <c r="B93" s="6"/>
      <c r="C93" s="6"/>
      <c r="D93" s="6"/>
      <c r="E93" s="6"/>
      <c r="F93" s="6"/>
      <c r="G93" s="6"/>
      <c r="H93" s="6"/>
      <c r="I93" s="5" t="s">
        <v>39</v>
      </c>
      <c r="J93" s="207">
        <f>ROUND(S92*J90,3)</f>
        <v>6.64</v>
      </c>
      <c r="K93" s="207"/>
      <c r="L93" s="207"/>
      <c r="M93" s="6" t="s">
        <v>151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27"/>
    </row>
    <row r="94" spans="1:26" ht="16.5" customHeight="1">
      <c r="A94" s="2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27"/>
    </row>
    <row r="95" spans="1:26" ht="16.5" customHeight="1">
      <c r="A95" s="2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27"/>
    </row>
    <row r="96" spans="1:26" ht="16.5" customHeight="1">
      <c r="A96" s="26"/>
      <c r="B96" s="11" t="s">
        <v>107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27"/>
    </row>
    <row r="97" spans="1:26" ht="16.5" customHeight="1">
      <c r="A97" s="26"/>
      <c r="B97" s="1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27"/>
    </row>
    <row r="98" spans="1:26" ht="16.5" customHeight="1">
      <c r="A98" s="26"/>
      <c r="B98" s="6"/>
      <c r="C98" s="6"/>
      <c r="D98" s="6"/>
      <c r="E98" s="115" t="s">
        <v>152</v>
      </c>
      <c r="F98" s="115"/>
      <c r="G98" s="115"/>
      <c r="H98" s="115"/>
      <c r="I98" s="115"/>
      <c r="J98" s="115"/>
      <c r="K98" s="115"/>
      <c r="L98" s="12" t="s">
        <v>255</v>
      </c>
      <c r="M98" s="5" t="s">
        <v>93</v>
      </c>
      <c r="N98" s="6" t="s">
        <v>171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27"/>
    </row>
    <row r="99" spans="1:26" ht="16.5" customHeight="1">
      <c r="A99" s="2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5" t="s">
        <v>93</v>
      </c>
      <c r="N99" s="186">
        <f>ROUND(S75*S76*S77,3)</f>
        <v>40</v>
      </c>
      <c r="O99" s="186"/>
      <c r="P99" s="186"/>
      <c r="Q99" s="6" t="s">
        <v>153</v>
      </c>
      <c r="R99" s="6"/>
      <c r="S99" s="6"/>
      <c r="T99" s="6"/>
      <c r="U99" s="6"/>
      <c r="V99" s="6"/>
      <c r="W99" s="6"/>
      <c r="X99" s="6"/>
      <c r="Y99" s="6"/>
      <c r="Z99" s="27"/>
    </row>
    <row r="100" spans="1:26" ht="16.5" customHeight="1">
      <c r="A100" s="2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27"/>
    </row>
    <row r="101" spans="1:26" ht="16.5" customHeight="1">
      <c r="A101" s="26"/>
      <c r="B101" s="6"/>
      <c r="C101" s="6"/>
      <c r="D101" s="6"/>
      <c r="E101" s="123" t="s">
        <v>31</v>
      </c>
      <c r="F101" s="123"/>
      <c r="G101" s="123"/>
      <c r="H101" s="123"/>
      <c r="I101" s="123"/>
      <c r="J101" s="123"/>
      <c r="K101" s="123"/>
      <c r="L101" s="12" t="s">
        <v>256</v>
      </c>
      <c r="M101" s="5" t="s">
        <v>93</v>
      </c>
      <c r="N101" s="6" t="s">
        <v>172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27"/>
    </row>
    <row r="102" spans="1:26" ht="16.5" customHeight="1">
      <c r="A102" s="2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5" t="s">
        <v>93</v>
      </c>
      <c r="N102" s="186">
        <f>ROUND(I75*I76*I77-S75*S76*S77,3)</f>
        <v>3.911</v>
      </c>
      <c r="O102" s="186"/>
      <c r="P102" s="186"/>
      <c r="Q102" s="6" t="s">
        <v>153</v>
      </c>
      <c r="R102" s="6"/>
      <c r="S102" s="6"/>
      <c r="T102" s="6"/>
      <c r="U102" s="6"/>
      <c r="V102" s="6"/>
      <c r="W102" s="6"/>
      <c r="X102" s="6"/>
      <c r="Y102" s="6"/>
      <c r="Z102" s="27"/>
    </row>
    <row r="103" spans="1:26" ht="16.5" customHeight="1">
      <c r="A103" s="2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27"/>
    </row>
    <row r="104" spans="1:26" ht="16.5" customHeight="1">
      <c r="A104" s="26"/>
      <c r="B104" s="6"/>
      <c r="C104" s="6"/>
      <c r="D104" s="115" t="s">
        <v>32</v>
      </c>
      <c r="E104" s="115"/>
      <c r="F104" s="115"/>
      <c r="G104" s="115"/>
      <c r="H104" s="12" t="s">
        <v>95</v>
      </c>
      <c r="I104" s="5" t="s">
        <v>39</v>
      </c>
      <c r="J104" s="6" t="s">
        <v>258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27"/>
    </row>
    <row r="105" spans="1:26" ht="16.5" customHeight="1">
      <c r="A105" s="26"/>
      <c r="B105" s="6"/>
      <c r="C105" s="6"/>
      <c r="D105" s="6"/>
      <c r="E105" s="6"/>
      <c r="F105" s="6"/>
      <c r="G105" s="6"/>
      <c r="H105" s="6"/>
      <c r="I105" s="5" t="s">
        <v>39</v>
      </c>
      <c r="J105" s="207">
        <f>ROUND(N99*S78/100+N102*10/100,3)</f>
        <v>36.391</v>
      </c>
      <c r="K105" s="207"/>
      <c r="L105" s="207"/>
      <c r="M105" s="6" t="s">
        <v>153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27"/>
    </row>
    <row r="106" spans="1:26" ht="16.5" customHeight="1">
      <c r="A106" s="16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</row>
  </sheetData>
  <sheetProtection password="C6EA" sheet="1" selectLockedCells="1"/>
  <mergeCells count="82">
    <mergeCell ref="M48:O48"/>
    <mergeCell ref="B4:B6"/>
    <mergeCell ref="B13:B15"/>
    <mergeCell ref="B9:B10"/>
    <mergeCell ref="J36:L36"/>
    <mergeCell ref="J39:L39"/>
    <mergeCell ref="D50:G50"/>
    <mergeCell ref="O11:O13"/>
    <mergeCell ref="J51:L51"/>
    <mergeCell ref="D38:G38"/>
    <mergeCell ref="D44:J44"/>
    <mergeCell ref="D47:J47"/>
    <mergeCell ref="I23:J23"/>
    <mergeCell ref="I21:J21"/>
    <mergeCell ref="J30:L30"/>
    <mergeCell ref="M45:O45"/>
    <mergeCell ref="A1:Z1"/>
    <mergeCell ref="N21:P21"/>
    <mergeCell ref="N22:P22"/>
    <mergeCell ref="N23:P23"/>
    <mergeCell ref="S21:T21"/>
    <mergeCell ref="S22:T22"/>
    <mergeCell ref="F3:H3"/>
    <mergeCell ref="S3:U3"/>
    <mergeCell ref="D22:F22"/>
    <mergeCell ref="I22:J22"/>
    <mergeCell ref="S33:U33"/>
    <mergeCell ref="S30:U30"/>
    <mergeCell ref="N24:P24"/>
    <mergeCell ref="O14:O16"/>
    <mergeCell ref="A9:A10"/>
    <mergeCell ref="E35:G35"/>
    <mergeCell ref="E29:G29"/>
    <mergeCell ref="D23:F23"/>
    <mergeCell ref="D21:F21"/>
    <mergeCell ref="A55:Z55"/>
    <mergeCell ref="F57:H57"/>
    <mergeCell ref="S57:U57"/>
    <mergeCell ref="B58:B60"/>
    <mergeCell ref="Y7:Y9"/>
    <mergeCell ref="N9:N13"/>
    <mergeCell ref="S38:U38"/>
    <mergeCell ref="S24:T24"/>
    <mergeCell ref="S23:T23"/>
    <mergeCell ref="S35:U35"/>
    <mergeCell ref="Y61:Y63"/>
    <mergeCell ref="A63:A64"/>
    <mergeCell ref="B63:B64"/>
    <mergeCell ref="N63:N67"/>
    <mergeCell ref="O65:O67"/>
    <mergeCell ref="B67:B69"/>
    <mergeCell ref="O68:O70"/>
    <mergeCell ref="D76:F76"/>
    <mergeCell ref="I76:J76"/>
    <mergeCell ref="N76:P76"/>
    <mergeCell ref="S76:T76"/>
    <mergeCell ref="D75:F75"/>
    <mergeCell ref="I75:J75"/>
    <mergeCell ref="N75:P75"/>
    <mergeCell ref="S75:T75"/>
    <mergeCell ref="N78:P78"/>
    <mergeCell ref="S78:T78"/>
    <mergeCell ref="E83:G83"/>
    <mergeCell ref="J84:L84"/>
    <mergeCell ref="S84:U84"/>
    <mergeCell ref="D77:F77"/>
    <mergeCell ref="I77:J77"/>
    <mergeCell ref="N77:P77"/>
    <mergeCell ref="S77:T77"/>
    <mergeCell ref="S92:U92"/>
    <mergeCell ref="J93:L93"/>
    <mergeCell ref="E98:K98"/>
    <mergeCell ref="S87:U87"/>
    <mergeCell ref="E89:G89"/>
    <mergeCell ref="S89:U89"/>
    <mergeCell ref="J90:L90"/>
    <mergeCell ref="J105:L105"/>
    <mergeCell ref="N99:P99"/>
    <mergeCell ref="E101:K101"/>
    <mergeCell ref="N102:P102"/>
    <mergeCell ref="D104:G104"/>
    <mergeCell ref="D92:G92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G106"/>
  <sheetViews>
    <sheetView showZeros="0" zoomScalePageLayoutView="0" workbookViewId="0" topLeftCell="A1">
      <selection activeCell="I21" sqref="I21:J21"/>
    </sheetView>
  </sheetViews>
  <sheetFormatPr defaultColWidth="3.50390625" defaultRowHeight="16.5" customHeight="1"/>
  <cols>
    <col min="1" max="28" width="3.50390625" style="1" customWidth="1"/>
    <col min="29" max="29" width="12.50390625" style="1" customWidth="1"/>
    <col min="30" max="30" width="25.00390625" style="1" customWidth="1"/>
    <col min="31" max="31" width="6.25390625" style="1" customWidth="1"/>
    <col min="32" max="32" width="25.00390625" style="1" customWidth="1"/>
    <col min="33" max="37" width="6.25390625" style="1" customWidth="1"/>
    <col min="38" max="16384" width="3.50390625" style="1" customWidth="1"/>
  </cols>
  <sheetData>
    <row r="1" spans="1:26" ht="21" customHeight="1">
      <c r="A1" s="194" t="s">
        <v>141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6"/>
    </row>
    <row r="2" spans="1:26" ht="16.5" customHeight="1">
      <c r="A2" s="2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7"/>
    </row>
    <row r="3" spans="1:26" ht="16.5" customHeight="1">
      <c r="A3" s="26"/>
      <c r="B3" s="6"/>
      <c r="C3" s="6"/>
      <c r="D3" s="6"/>
      <c r="E3" s="6"/>
      <c r="F3" s="197" t="s">
        <v>101</v>
      </c>
      <c r="G3" s="197"/>
      <c r="H3" s="197"/>
      <c r="I3" s="6"/>
      <c r="J3" s="6"/>
      <c r="K3" s="6"/>
      <c r="L3" s="6"/>
      <c r="M3" s="6"/>
      <c r="N3" s="6"/>
      <c r="O3" s="6"/>
      <c r="P3" s="6"/>
      <c r="Q3" s="6"/>
      <c r="R3" s="6"/>
      <c r="S3" s="197" t="s">
        <v>102</v>
      </c>
      <c r="T3" s="197"/>
      <c r="U3" s="197"/>
      <c r="V3" s="6"/>
      <c r="W3" s="6"/>
      <c r="X3" s="6"/>
      <c r="Y3" s="38" t="s">
        <v>238</v>
      </c>
      <c r="Z3" s="27"/>
    </row>
    <row r="4" spans="1:26" ht="16.5" customHeight="1">
      <c r="A4" s="26"/>
      <c r="B4" s="214"/>
      <c r="C4" s="6"/>
      <c r="D4" s="6"/>
      <c r="E4" s="6"/>
      <c r="F4" s="6"/>
      <c r="G4" s="36" t="s">
        <v>165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6" t="s">
        <v>166</v>
      </c>
      <c r="U4" s="6"/>
      <c r="V4" s="6"/>
      <c r="W4" s="6"/>
      <c r="X4" s="6"/>
      <c r="Y4" s="6"/>
      <c r="Z4" s="27"/>
    </row>
    <row r="5" spans="1:26" ht="16.5" customHeight="1">
      <c r="A5" s="26"/>
      <c r="B5" s="214"/>
      <c r="C5" s="6"/>
      <c r="D5" s="28"/>
      <c r="E5" s="6"/>
      <c r="F5" s="6"/>
      <c r="G5" s="36" t="s">
        <v>201</v>
      </c>
      <c r="H5" s="6"/>
      <c r="I5" s="6"/>
      <c r="J5" s="6"/>
      <c r="K5" s="28"/>
      <c r="L5" s="6"/>
      <c r="M5" s="6"/>
      <c r="N5" s="6"/>
      <c r="O5" s="6"/>
      <c r="P5" s="38"/>
      <c r="Q5" s="6"/>
      <c r="R5" s="6"/>
      <c r="S5" s="6"/>
      <c r="T5" s="36" t="s">
        <v>199</v>
      </c>
      <c r="U5" s="6"/>
      <c r="V5" s="6"/>
      <c r="W5" s="6"/>
      <c r="X5" s="28"/>
      <c r="Y5" s="6"/>
      <c r="Z5" s="27"/>
    </row>
    <row r="6" spans="1:26" ht="16.5" customHeight="1">
      <c r="A6" s="26"/>
      <c r="B6" s="2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53" t="s">
        <v>103</v>
      </c>
      <c r="Z6" s="27"/>
    </row>
    <row r="7" spans="1:26" ht="16.5" customHeight="1">
      <c r="A7" s="34"/>
      <c r="B7" s="3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01" t="s">
        <v>196</v>
      </c>
      <c r="Z7" s="27"/>
    </row>
    <row r="8" spans="1:26" ht="16.5" customHeight="1">
      <c r="A8" s="34"/>
      <c r="B8" s="3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201"/>
      <c r="Z8" s="27"/>
    </row>
    <row r="9" spans="1:26" ht="16.5" customHeight="1">
      <c r="A9" s="198" t="s">
        <v>5</v>
      </c>
      <c r="B9" s="199" t="s">
        <v>170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99" t="s">
        <v>186</v>
      </c>
      <c r="O9" s="30"/>
      <c r="P9" s="6"/>
      <c r="Q9" s="6"/>
      <c r="R9" s="6"/>
      <c r="S9" s="6"/>
      <c r="T9" s="6"/>
      <c r="U9" s="6"/>
      <c r="V9" s="6"/>
      <c r="W9" s="6"/>
      <c r="X9" s="6"/>
      <c r="Y9" s="201"/>
      <c r="Z9" s="27"/>
    </row>
    <row r="10" spans="1:26" ht="16.5" customHeight="1">
      <c r="A10" s="198"/>
      <c r="B10" s="199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99"/>
      <c r="O10" s="6"/>
      <c r="P10" s="6"/>
      <c r="Q10" s="6"/>
      <c r="R10" s="6"/>
      <c r="S10" s="6"/>
      <c r="T10" s="6"/>
      <c r="U10" s="6"/>
      <c r="V10" s="6"/>
      <c r="W10" s="6"/>
      <c r="X10" s="6"/>
      <c r="Y10" s="28"/>
      <c r="Z10" s="27"/>
    </row>
    <row r="11" spans="1:26" ht="16.5" customHeight="1">
      <c r="A11" s="34"/>
      <c r="B11" s="3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99"/>
      <c r="O11" s="214" t="s">
        <v>202</v>
      </c>
      <c r="P11" s="6"/>
      <c r="Q11" s="6"/>
      <c r="R11" s="6"/>
      <c r="S11" s="6"/>
      <c r="T11" s="6"/>
      <c r="U11" s="6"/>
      <c r="V11" s="6"/>
      <c r="W11" s="6"/>
      <c r="X11" s="6"/>
      <c r="Y11" s="28"/>
      <c r="Z11" s="27"/>
    </row>
    <row r="12" spans="1:26" ht="16.5" customHeight="1">
      <c r="A12" s="34"/>
      <c r="B12" s="3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99"/>
      <c r="O12" s="214"/>
      <c r="P12" s="6"/>
      <c r="Q12" s="6"/>
      <c r="R12" s="6"/>
      <c r="S12" s="6"/>
      <c r="T12" s="6"/>
      <c r="U12" s="6"/>
      <c r="V12" s="6"/>
      <c r="W12" s="6"/>
      <c r="X12" s="6"/>
      <c r="Y12" s="6"/>
      <c r="Z12" s="27"/>
    </row>
    <row r="13" spans="1:26" ht="16.5" customHeight="1">
      <c r="A13" s="34"/>
      <c r="B13" s="210"/>
      <c r="C13" s="6"/>
      <c r="D13" s="6"/>
      <c r="E13" s="6"/>
      <c r="F13" s="6" t="s">
        <v>357</v>
      </c>
      <c r="G13" s="6"/>
      <c r="H13" s="6"/>
      <c r="I13" s="6"/>
      <c r="J13" s="6"/>
      <c r="K13" s="6"/>
      <c r="L13" s="6"/>
      <c r="M13" s="6"/>
      <c r="N13" s="199"/>
      <c r="O13" s="214"/>
      <c r="P13" s="6"/>
      <c r="Q13" s="6"/>
      <c r="R13" s="6"/>
      <c r="S13" s="6"/>
      <c r="T13" s="6"/>
      <c r="U13" s="6"/>
      <c r="V13" s="6"/>
      <c r="W13" s="6"/>
      <c r="X13" s="6"/>
      <c r="Y13" s="6" t="s">
        <v>358</v>
      </c>
      <c r="Z13" s="27"/>
    </row>
    <row r="14" spans="1:26" ht="16.5" customHeight="1">
      <c r="A14" s="26"/>
      <c r="B14" s="210"/>
      <c r="C14" s="6"/>
      <c r="D14" s="6"/>
      <c r="E14" s="6"/>
      <c r="F14" s="6"/>
      <c r="G14" s="6"/>
      <c r="H14" s="6"/>
      <c r="I14" s="28"/>
      <c r="J14" s="6"/>
      <c r="K14" s="6"/>
      <c r="L14" s="6"/>
      <c r="M14" s="6"/>
      <c r="N14" s="6"/>
      <c r="O14" s="210" t="s">
        <v>189</v>
      </c>
      <c r="P14" s="6"/>
      <c r="Q14" s="6"/>
      <c r="R14" s="6"/>
      <c r="S14" s="6"/>
      <c r="T14" s="6"/>
      <c r="U14" s="6"/>
      <c r="V14" s="6"/>
      <c r="W14" s="6"/>
      <c r="X14" s="6"/>
      <c r="Y14" s="28" t="s">
        <v>113</v>
      </c>
      <c r="Z14" s="27"/>
    </row>
    <row r="15" spans="1:26" ht="16.5" customHeight="1">
      <c r="A15" s="26"/>
      <c r="B15" s="210"/>
      <c r="C15" s="6"/>
      <c r="D15" s="6"/>
      <c r="E15" s="6"/>
      <c r="F15" s="28"/>
      <c r="G15" s="6"/>
      <c r="H15" s="6"/>
      <c r="I15" s="6"/>
      <c r="J15" s="6"/>
      <c r="K15" s="6"/>
      <c r="L15" s="6"/>
      <c r="M15" s="6"/>
      <c r="N15" s="6"/>
      <c r="O15" s="210"/>
      <c r="P15" s="6"/>
      <c r="Q15" s="6"/>
      <c r="R15" s="6"/>
      <c r="S15" s="6"/>
      <c r="T15" s="6"/>
      <c r="U15" s="6"/>
      <c r="V15" s="6"/>
      <c r="W15" s="6"/>
      <c r="X15" s="6"/>
      <c r="Y15" s="6"/>
      <c r="Z15" s="27"/>
    </row>
    <row r="16" spans="1:26" ht="16.5" customHeight="1">
      <c r="A16" s="26"/>
      <c r="B16" s="6"/>
      <c r="C16" s="6"/>
      <c r="D16" s="6"/>
      <c r="E16" s="28"/>
      <c r="F16" s="6"/>
      <c r="G16" s="6"/>
      <c r="H16" s="6"/>
      <c r="I16" s="6"/>
      <c r="J16" s="6"/>
      <c r="K16" s="6"/>
      <c r="L16" s="6"/>
      <c r="M16" s="6"/>
      <c r="N16" s="6"/>
      <c r="O16" s="210"/>
      <c r="P16" s="6"/>
      <c r="Q16" s="6"/>
      <c r="R16" s="6"/>
      <c r="S16" s="6"/>
      <c r="T16" s="28" t="s">
        <v>187</v>
      </c>
      <c r="U16" s="6"/>
      <c r="V16" s="6"/>
      <c r="W16" s="6"/>
      <c r="X16" s="6"/>
      <c r="Y16" s="6"/>
      <c r="Z16" s="27"/>
    </row>
    <row r="17" spans="1:26" ht="16.5" customHeight="1">
      <c r="A17" s="26"/>
      <c r="B17" s="11" t="s">
        <v>105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7"/>
    </row>
    <row r="18" spans="1:26" ht="16.5" customHeight="1" thickBot="1">
      <c r="A18" s="26"/>
      <c r="C18" s="6"/>
      <c r="D18" s="6"/>
      <c r="E18" s="6"/>
      <c r="F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7"/>
    </row>
    <row r="19" spans="1:26" ht="16.5" customHeight="1" thickBot="1" thickTop="1">
      <c r="A19" s="26"/>
      <c r="C19" s="6"/>
      <c r="D19" s="6"/>
      <c r="E19" s="58"/>
      <c r="F19" s="59"/>
      <c r="G19" s="6" t="s">
        <v>287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27"/>
    </row>
    <row r="20" spans="1:26" ht="16.5" customHeight="1" thickBot="1" thickTop="1">
      <c r="A20" s="26"/>
      <c r="B20" s="11"/>
      <c r="C20" s="6"/>
      <c r="D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7"/>
    </row>
    <row r="21" spans="1:26" ht="16.5" customHeight="1" thickBot="1" thickTop="1">
      <c r="A21" s="26"/>
      <c r="B21" s="6"/>
      <c r="C21" s="6"/>
      <c r="D21" s="123" t="s">
        <v>168</v>
      </c>
      <c r="E21" s="123"/>
      <c r="F21" s="123"/>
      <c r="G21" s="5" t="s">
        <v>165</v>
      </c>
      <c r="H21" s="5" t="s">
        <v>4</v>
      </c>
      <c r="I21" s="218"/>
      <c r="J21" s="219"/>
      <c r="K21" s="6" t="s">
        <v>7</v>
      </c>
      <c r="L21" s="6"/>
      <c r="M21" s="6"/>
      <c r="N21" s="123" t="s">
        <v>142</v>
      </c>
      <c r="O21" s="123"/>
      <c r="P21" s="123"/>
      <c r="Q21" s="5" t="s">
        <v>169</v>
      </c>
      <c r="R21" s="5" t="s">
        <v>4</v>
      </c>
      <c r="S21" s="218"/>
      <c r="T21" s="219"/>
      <c r="U21" s="6" t="s">
        <v>7</v>
      </c>
      <c r="V21" s="6"/>
      <c r="W21" s="6"/>
      <c r="X21" s="6"/>
      <c r="Y21" s="6"/>
      <c r="Z21" s="27"/>
    </row>
    <row r="22" spans="1:26" ht="16.5" customHeight="1" thickBot="1" thickTop="1">
      <c r="A22" s="26"/>
      <c r="B22" s="6"/>
      <c r="C22" s="6"/>
      <c r="D22" s="123" t="s">
        <v>2</v>
      </c>
      <c r="E22" s="123"/>
      <c r="F22" s="123"/>
      <c r="G22" s="5" t="s">
        <v>5</v>
      </c>
      <c r="H22" s="5" t="s">
        <v>4</v>
      </c>
      <c r="I22" s="218"/>
      <c r="J22" s="219"/>
      <c r="K22" s="6" t="s">
        <v>7</v>
      </c>
      <c r="L22" s="6"/>
      <c r="M22" s="6"/>
      <c r="N22" s="123" t="s">
        <v>146</v>
      </c>
      <c r="O22" s="123"/>
      <c r="P22" s="123"/>
      <c r="Q22" s="5" t="s">
        <v>170</v>
      </c>
      <c r="R22" s="5" t="s">
        <v>4</v>
      </c>
      <c r="S22" s="218"/>
      <c r="T22" s="219"/>
      <c r="U22" s="6" t="s">
        <v>7</v>
      </c>
      <c r="V22" s="6"/>
      <c r="W22" s="6"/>
      <c r="X22" s="6"/>
      <c r="Y22" s="6"/>
      <c r="Z22" s="27"/>
    </row>
    <row r="23" spans="1:26" ht="16.5" customHeight="1" thickBot="1" thickTop="1">
      <c r="A23" s="26"/>
      <c r="B23" s="6"/>
      <c r="C23" s="6"/>
      <c r="D23" s="123" t="s">
        <v>29</v>
      </c>
      <c r="E23" s="123"/>
      <c r="F23" s="123"/>
      <c r="G23" s="5" t="s">
        <v>6</v>
      </c>
      <c r="H23" s="5" t="s">
        <v>4</v>
      </c>
      <c r="I23" s="218"/>
      <c r="J23" s="219"/>
      <c r="K23" s="6" t="s">
        <v>7</v>
      </c>
      <c r="L23" s="6"/>
      <c r="M23" s="6"/>
      <c r="N23" s="123" t="s">
        <v>147</v>
      </c>
      <c r="O23" s="123"/>
      <c r="P23" s="123"/>
      <c r="Q23" s="5" t="s">
        <v>9</v>
      </c>
      <c r="R23" s="5" t="s">
        <v>4</v>
      </c>
      <c r="S23" s="218"/>
      <c r="T23" s="219"/>
      <c r="U23" s="6" t="s">
        <v>7</v>
      </c>
      <c r="V23" s="6"/>
      <c r="W23" s="6"/>
      <c r="X23" s="6"/>
      <c r="Y23" s="6"/>
      <c r="Z23" s="27"/>
    </row>
    <row r="24" spans="1:26" ht="16.5" customHeight="1" thickBot="1" thickTop="1">
      <c r="A24" s="26"/>
      <c r="B24" s="6"/>
      <c r="C24" s="6"/>
      <c r="G24" s="5"/>
      <c r="H24" s="6"/>
      <c r="I24" s="6"/>
      <c r="J24" s="6"/>
      <c r="K24" s="6"/>
      <c r="L24" s="6"/>
      <c r="M24" s="6"/>
      <c r="N24" s="123" t="s">
        <v>154</v>
      </c>
      <c r="O24" s="123"/>
      <c r="P24" s="123"/>
      <c r="Q24" s="5"/>
      <c r="R24" s="5" t="s">
        <v>4</v>
      </c>
      <c r="S24" s="151"/>
      <c r="T24" s="153"/>
      <c r="U24" s="6" t="s">
        <v>155</v>
      </c>
      <c r="V24" s="41" t="s">
        <v>180</v>
      </c>
      <c r="W24" s="42" t="s">
        <v>203</v>
      </c>
      <c r="X24" s="6"/>
      <c r="Y24" s="6"/>
      <c r="Z24" s="27"/>
    </row>
    <row r="25" spans="1:26" ht="16.5" customHeight="1" thickBot="1" thickTop="1">
      <c r="A25" s="26"/>
      <c r="B25" s="6"/>
      <c r="C25" s="6"/>
      <c r="D25" s="123" t="s">
        <v>359</v>
      </c>
      <c r="E25" s="123"/>
      <c r="F25" s="123"/>
      <c r="G25" s="5" t="s">
        <v>360</v>
      </c>
      <c r="H25" s="5" t="s">
        <v>4</v>
      </c>
      <c r="I25" s="224">
        <f>SQRT(I21*I22)</f>
        <v>0</v>
      </c>
      <c r="J25" s="225"/>
      <c r="K25" s="6" t="s">
        <v>7</v>
      </c>
      <c r="L25" s="6"/>
      <c r="M25" s="6"/>
      <c r="N25" s="123" t="s">
        <v>359</v>
      </c>
      <c r="O25" s="123"/>
      <c r="P25" s="123"/>
      <c r="Q25" s="5" t="s">
        <v>361</v>
      </c>
      <c r="R25" s="5" t="s">
        <v>4</v>
      </c>
      <c r="S25" s="224">
        <f>SQRT(S21*S22)</f>
        <v>0</v>
      </c>
      <c r="T25" s="225"/>
      <c r="U25" s="6" t="s">
        <v>7</v>
      </c>
      <c r="V25" s="6"/>
      <c r="W25" s="42" t="s">
        <v>204</v>
      </c>
      <c r="X25" s="6"/>
      <c r="Y25" s="6"/>
      <c r="Z25" s="27"/>
    </row>
    <row r="26" spans="1:26" ht="16.5" customHeight="1" thickTop="1">
      <c r="A26" s="26"/>
      <c r="B26" s="6"/>
      <c r="C26" s="6"/>
      <c r="D26" s="6" t="s">
        <v>367</v>
      </c>
      <c r="E26" s="6" t="s">
        <v>368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27"/>
    </row>
    <row r="27" spans="1:26" ht="16.5" customHeight="1">
      <c r="A27" s="26"/>
      <c r="B27" s="6"/>
      <c r="C27" s="6"/>
      <c r="D27" s="6" t="s">
        <v>366</v>
      </c>
      <c r="E27" s="6" t="s">
        <v>369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27"/>
    </row>
    <row r="28" spans="1:26" ht="16.5" customHeight="1">
      <c r="A28" s="2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2"/>
      <c r="P28" s="12"/>
      <c r="Q28" s="5"/>
      <c r="V28" s="6"/>
      <c r="W28" s="6"/>
      <c r="X28" s="6"/>
      <c r="Y28" s="6"/>
      <c r="Z28" s="27"/>
    </row>
    <row r="29" spans="1:26" ht="16.5" customHeight="1">
      <c r="A29" s="26"/>
      <c r="B29" s="11" t="s">
        <v>106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27"/>
    </row>
    <row r="30" spans="1:33" ht="16.5" customHeight="1">
      <c r="A30" s="26"/>
      <c r="B30" s="1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27"/>
      <c r="AD30" s="226" t="s">
        <v>22</v>
      </c>
      <c r="AE30" s="226"/>
      <c r="AF30" s="115" t="s">
        <v>23</v>
      </c>
      <c r="AG30" s="115"/>
    </row>
    <row r="31" spans="1:33" ht="16.5" customHeight="1">
      <c r="A31" s="26"/>
      <c r="B31" s="6"/>
      <c r="C31" s="6"/>
      <c r="D31" s="6"/>
      <c r="E31" s="123" t="s">
        <v>17</v>
      </c>
      <c r="F31" s="123"/>
      <c r="G31" s="123"/>
      <c r="H31" s="6" t="s">
        <v>249</v>
      </c>
      <c r="I31" s="5" t="s">
        <v>4</v>
      </c>
      <c r="J31" s="6" t="s">
        <v>20</v>
      </c>
      <c r="K31" s="6"/>
      <c r="L31" s="6"/>
      <c r="M31" s="6"/>
      <c r="N31" s="6"/>
      <c r="O31" s="6"/>
      <c r="P31" s="6"/>
      <c r="Q31" s="12" t="s">
        <v>22</v>
      </c>
      <c r="R31" s="5" t="s">
        <v>4</v>
      </c>
      <c r="S31" s="109" t="str">
        <f>IF(I25&lt;=1,AD31,IF(I25&lt;=10,AD32,IF(I25&lt;=80,AD33,"要確認")))</f>
        <v>1.676W'-0.137</v>
      </c>
      <c r="T31" s="6"/>
      <c r="U31" s="6"/>
      <c r="V31" s="6"/>
      <c r="W31" s="6"/>
      <c r="X31" s="6"/>
      <c r="Y31" s="6"/>
      <c r="Z31" s="27"/>
      <c r="AC31" s="108" t="s">
        <v>372</v>
      </c>
      <c r="AD31" s="107" t="s">
        <v>370</v>
      </c>
      <c r="AE31" s="106">
        <f>IF(I21=0,0,ROUND((1.676*I25)-0.137,3))</f>
        <v>0</v>
      </c>
      <c r="AF31" s="107" t="s">
        <v>371</v>
      </c>
      <c r="AG31" s="106">
        <f>IF(I21=0,0,ROUND((1.496*(I25*I25))+(0.671*I25)-0.015,3))</f>
        <v>0</v>
      </c>
    </row>
    <row r="32" spans="1:33" ht="16.5" customHeight="1">
      <c r="A32" s="26"/>
      <c r="B32" s="6"/>
      <c r="C32" s="6"/>
      <c r="D32" s="6"/>
      <c r="E32" s="6"/>
      <c r="F32" s="6"/>
      <c r="G32" s="6"/>
      <c r="H32" s="6"/>
      <c r="I32" s="5" t="s">
        <v>4</v>
      </c>
      <c r="J32" s="222">
        <f>IF(I21=0,0,ROUND(S32*I23+S34,3))</f>
        <v>0</v>
      </c>
      <c r="K32" s="222"/>
      <c r="L32" s="222"/>
      <c r="M32" s="6" t="s">
        <v>25</v>
      </c>
      <c r="N32" s="6"/>
      <c r="O32" s="6"/>
      <c r="P32" s="6"/>
      <c r="Q32" s="12"/>
      <c r="R32" s="5" t="s">
        <v>4</v>
      </c>
      <c r="S32" s="220">
        <f>IF(I25&lt;=1,AE31,IF(I25&lt;=10,AE32,IF(I25&lt;=80,AE33,"要確認")))</f>
        <v>0</v>
      </c>
      <c r="T32" s="220"/>
      <c r="U32" s="220"/>
      <c r="V32" s="6"/>
      <c r="W32" s="6"/>
      <c r="X32" s="6"/>
      <c r="Y32" s="6"/>
      <c r="Z32" s="27"/>
      <c r="AC32" s="108" t="s">
        <v>373</v>
      </c>
      <c r="AD32" s="107" t="s">
        <v>364</v>
      </c>
      <c r="AE32" s="106">
        <f>IF(I21=0,0,ROUND((-0.204*(I25*I25))+(3.166*I25)-1.936,3))</f>
        <v>0</v>
      </c>
      <c r="AF32" s="107" t="s">
        <v>365</v>
      </c>
      <c r="AG32" s="106">
        <f>IF(I21=0,0,ROUND((1.345*(I25*I25))+(0.736*I25)+0.251,3))</f>
        <v>0</v>
      </c>
    </row>
    <row r="33" spans="1:33" ht="16.5" customHeight="1">
      <c r="A33" s="2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2" t="s">
        <v>23</v>
      </c>
      <c r="R33" s="5" t="s">
        <v>4</v>
      </c>
      <c r="S33" s="109" t="str">
        <f>IF(I25&lt;=1,AF31,IF(I25&lt;=10,AF32,IF(I25&lt;=80,AF33,"要確認")))</f>
        <v>1.496W'^2+0.671W'-0.015</v>
      </c>
      <c r="T33" s="6"/>
      <c r="U33" s="6"/>
      <c r="V33" s="6"/>
      <c r="W33" s="6"/>
      <c r="X33" s="6"/>
      <c r="Y33" s="6"/>
      <c r="Z33" s="27"/>
      <c r="AC33" s="108" t="s">
        <v>374</v>
      </c>
      <c r="AD33" s="107" t="s">
        <v>375</v>
      </c>
      <c r="AE33" s="106">
        <f>IF(I21=0,0,ROUND((1.265*I25)-15.67,3))</f>
        <v>0</v>
      </c>
      <c r="AF33" s="107" t="s">
        <v>365</v>
      </c>
      <c r="AG33" s="106">
        <f>IF(I21=0,0,ROUND((1.259*(I25*I25))+(2.336*I25)-8.13,3))</f>
        <v>0</v>
      </c>
    </row>
    <row r="34" spans="1:26" ht="16.5" customHeight="1">
      <c r="A34" s="2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5" t="s">
        <v>4</v>
      </c>
      <c r="S34" s="220">
        <f>IF(I25&lt;=1,AG31,IF(I25&lt;=10,AG32,IF(I25&lt;=80,AG33,"要確認")))</f>
        <v>0</v>
      </c>
      <c r="T34" s="220"/>
      <c r="U34" s="220"/>
      <c r="V34" s="6"/>
      <c r="W34" s="6"/>
      <c r="X34" s="6"/>
      <c r="Y34" s="6"/>
      <c r="Z34" s="27"/>
    </row>
    <row r="35" spans="1:26" ht="16.5" customHeight="1">
      <c r="A35" s="2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2"/>
      <c r="P35" s="12"/>
      <c r="Q35" s="5"/>
      <c r="R35" s="5"/>
      <c r="S35" s="37"/>
      <c r="T35" s="37"/>
      <c r="U35" s="37"/>
      <c r="V35" s="6"/>
      <c r="W35" s="6"/>
      <c r="X35" s="6"/>
      <c r="Y35" s="6"/>
      <c r="Z35" s="27"/>
    </row>
    <row r="36" spans="1:26" ht="16.5" customHeight="1">
      <c r="A36" s="26"/>
      <c r="B36" s="6"/>
      <c r="C36" s="6"/>
      <c r="D36" s="6"/>
      <c r="E36" s="115" t="s">
        <v>21</v>
      </c>
      <c r="F36" s="115"/>
      <c r="G36" s="115"/>
      <c r="H36" s="6" t="s">
        <v>250</v>
      </c>
      <c r="I36" s="5" t="s">
        <v>4</v>
      </c>
      <c r="J36" s="6" t="s">
        <v>252</v>
      </c>
      <c r="K36" s="6"/>
      <c r="L36" s="6"/>
      <c r="M36" s="6"/>
      <c r="N36" s="6"/>
      <c r="O36" s="6"/>
      <c r="P36" s="6"/>
      <c r="Q36" s="12" t="s">
        <v>251</v>
      </c>
      <c r="R36" s="5" t="s">
        <v>4</v>
      </c>
      <c r="S36" s="185">
        <f>ROUND(0.03*100/3600,5)</f>
        <v>0.00083</v>
      </c>
      <c r="T36" s="185"/>
      <c r="U36" s="185"/>
      <c r="V36" s="6" t="s">
        <v>211</v>
      </c>
      <c r="W36" s="6"/>
      <c r="X36" s="6"/>
      <c r="Y36" s="6"/>
      <c r="Z36" s="27"/>
    </row>
    <row r="37" spans="1:26" ht="16.5" customHeight="1">
      <c r="A37" s="26"/>
      <c r="B37" s="6"/>
      <c r="C37" s="6"/>
      <c r="D37" s="6"/>
      <c r="E37" s="6"/>
      <c r="F37" s="6"/>
      <c r="G37" s="6"/>
      <c r="H37" s="6"/>
      <c r="I37" s="5" t="s">
        <v>4</v>
      </c>
      <c r="J37" s="222">
        <f>ROUND(S36*J32*3600/100,3)</f>
        <v>0</v>
      </c>
      <c r="K37" s="222"/>
      <c r="L37" s="222"/>
      <c r="M37" s="6" t="s">
        <v>151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27"/>
    </row>
    <row r="38" spans="1:26" ht="16.5" customHeight="1">
      <c r="A38" s="2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27"/>
    </row>
    <row r="39" spans="1:26" ht="16.5" customHeight="1">
      <c r="A39" s="26"/>
      <c r="B39" s="6"/>
      <c r="C39" s="6"/>
      <c r="D39" s="115" t="s">
        <v>26</v>
      </c>
      <c r="E39" s="115"/>
      <c r="F39" s="115"/>
      <c r="G39" s="115"/>
      <c r="H39" s="12" t="s">
        <v>27</v>
      </c>
      <c r="I39" s="5" t="s">
        <v>4</v>
      </c>
      <c r="J39" s="6" t="s">
        <v>253</v>
      </c>
      <c r="K39" s="6"/>
      <c r="L39" s="6"/>
      <c r="M39" s="6"/>
      <c r="N39" s="6"/>
      <c r="O39" s="6"/>
      <c r="P39" s="6"/>
      <c r="Q39" s="12" t="s">
        <v>28</v>
      </c>
      <c r="R39" s="5" t="s">
        <v>4</v>
      </c>
      <c r="S39" s="187">
        <v>0.81</v>
      </c>
      <c r="T39" s="187"/>
      <c r="U39" s="187"/>
      <c r="V39" s="6"/>
      <c r="W39" s="6"/>
      <c r="X39" s="6"/>
      <c r="Y39" s="6"/>
      <c r="Z39" s="27"/>
    </row>
    <row r="40" spans="1:26" ht="16.5" customHeight="1">
      <c r="A40" s="26"/>
      <c r="B40" s="6"/>
      <c r="C40" s="6"/>
      <c r="D40" s="6"/>
      <c r="E40" s="6"/>
      <c r="F40" s="6"/>
      <c r="G40" s="6"/>
      <c r="H40" s="6"/>
      <c r="I40" s="5" t="s">
        <v>4</v>
      </c>
      <c r="J40" s="221">
        <f>ROUND(S39*J37,3)</f>
        <v>0</v>
      </c>
      <c r="K40" s="221"/>
      <c r="L40" s="221"/>
      <c r="M40" s="6" t="s">
        <v>151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27"/>
    </row>
    <row r="41" spans="1:26" ht="16.5" customHeight="1">
      <c r="A41" s="2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7"/>
    </row>
    <row r="42" spans="1:26" ht="16.5" customHeight="1">
      <c r="A42" s="26"/>
      <c r="B42" s="11" t="s">
        <v>107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27"/>
    </row>
    <row r="43" spans="1:26" ht="16.5" customHeight="1">
      <c r="A43" s="26"/>
      <c r="B43" s="1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27"/>
    </row>
    <row r="44" spans="1:26" ht="16.5" customHeight="1">
      <c r="A44" s="26"/>
      <c r="B44" s="6"/>
      <c r="C44" s="6"/>
      <c r="D44" s="115" t="s">
        <v>152</v>
      </c>
      <c r="E44" s="115"/>
      <c r="F44" s="115"/>
      <c r="G44" s="115"/>
      <c r="H44" s="115"/>
      <c r="I44" s="115"/>
      <c r="J44" s="115"/>
      <c r="K44" s="12" t="s">
        <v>255</v>
      </c>
      <c r="L44" s="5" t="s">
        <v>4</v>
      </c>
      <c r="M44" s="6" t="s">
        <v>376</v>
      </c>
      <c r="N44" s="6"/>
      <c r="O44" s="6"/>
      <c r="P44" s="6"/>
      <c r="Q44" s="6"/>
      <c r="R44" s="6"/>
      <c r="T44" s="6"/>
      <c r="U44" s="6"/>
      <c r="V44" s="6"/>
      <c r="W44" s="6"/>
      <c r="X44" s="6"/>
      <c r="Y44" s="6"/>
      <c r="Z44" s="27"/>
    </row>
    <row r="45" spans="1:26" ht="16.5" customHeight="1">
      <c r="A45" s="26"/>
      <c r="B45" s="6"/>
      <c r="C45" s="6"/>
      <c r="D45" s="6"/>
      <c r="E45" s="6"/>
      <c r="F45" s="6"/>
      <c r="G45" s="6"/>
      <c r="H45" s="6"/>
      <c r="I45" s="6"/>
      <c r="J45" s="6"/>
      <c r="K45" s="6"/>
      <c r="L45" s="5" t="s">
        <v>4</v>
      </c>
      <c r="M45" s="223">
        <f>ROUND(S25*S25*S23,3)</f>
        <v>0</v>
      </c>
      <c r="N45" s="223"/>
      <c r="O45" s="223"/>
      <c r="P45" s="6" t="s">
        <v>153</v>
      </c>
      <c r="Q45" s="6"/>
      <c r="R45" s="6"/>
      <c r="T45" s="6"/>
      <c r="U45" s="6"/>
      <c r="V45" s="6"/>
      <c r="W45" s="6"/>
      <c r="X45" s="6"/>
      <c r="Y45" s="6"/>
      <c r="Z45" s="27"/>
    </row>
    <row r="46" spans="1:26" ht="16.5" customHeight="1">
      <c r="A46" s="2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T46" s="6"/>
      <c r="U46" s="6"/>
      <c r="V46" s="6"/>
      <c r="W46" s="6"/>
      <c r="X46" s="6"/>
      <c r="Y46" s="6"/>
      <c r="Z46" s="27"/>
    </row>
    <row r="47" spans="1:26" ht="16.5" customHeight="1">
      <c r="A47" s="26"/>
      <c r="B47" s="6"/>
      <c r="C47" s="6"/>
      <c r="D47" s="123" t="s">
        <v>31</v>
      </c>
      <c r="E47" s="123"/>
      <c r="F47" s="123"/>
      <c r="G47" s="123"/>
      <c r="H47" s="123"/>
      <c r="I47" s="123"/>
      <c r="J47" s="123"/>
      <c r="K47" s="12" t="s">
        <v>256</v>
      </c>
      <c r="L47" s="5" t="s">
        <v>4</v>
      </c>
      <c r="M47" s="6" t="s">
        <v>377</v>
      </c>
      <c r="N47" s="6"/>
      <c r="O47" s="6"/>
      <c r="P47" s="6"/>
      <c r="Q47" s="6"/>
      <c r="R47" s="6"/>
      <c r="T47" s="6"/>
      <c r="U47" s="6"/>
      <c r="V47" s="6"/>
      <c r="W47" s="6"/>
      <c r="X47" s="6"/>
      <c r="Y47" s="6"/>
      <c r="Z47" s="27"/>
    </row>
    <row r="48" spans="1:26" ht="16.5" customHeight="1">
      <c r="A48" s="26"/>
      <c r="B48" s="6"/>
      <c r="C48" s="6"/>
      <c r="D48" s="6"/>
      <c r="E48" s="6"/>
      <c r="F48" s="6"/>
      <c r="G48" s="6"/>
      <c r="H48" s="6"/>
      <c r="I48" s="6"/>
      <c r="J48" s="6"/>
      <c r="K48" s="6"/>
      <c r="L48" s="5" t="s">
        <v>4</v>
      </c>
      <c r="M48" s="223">
        <f>ROUND(I25*I25*(I23-S23),3)</f>
        <v>0</v>
      </c>
      <c r="N48" s="223"/>
      <c r="O48" s="223"/>
      <c r="P48" s="6" t="s">
        <v>153</v>
      </c>
      <c r="Q48" s="6"/>
      <c r="R48" s="6"/>
      <c r="T48" s="6"/>
      <c r="U48" s="6"/>
      <c r="V48" s="6"/>
      <c r="W48" s="6"/>
      <c r="X48" s="6"/>
      <c r="Y48" s="6"/>
      <c r="Z48" s="27"/>
    </row>
    <row r="49" spans="1:26" ht="16.5" customHeight="1">
      <c r="A49" s="2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27"/>
    </row>
    <row r="50" spans="1:26" ht="16.5" customHeight="1">
      <c r="A50" s="26"/>
      <c r="B50" s="6"/>
      <c r="C50" s="6"/>
      <c r="D50" s="115" t="s">
        <v>32</v>
      </c>
      <c r="E50" s="115"/>
      <c r="F50" s="115"/>
      <c r="G50" s="115"/>
      <c r="H50" s="12" t="s">
        <v>33</v>
      </c>
      <c r="I50" s="5" t="s">
        <v>4</v>
      </c>
      <c r="J50" s="6" t="s">
        <v>258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27"/>
    </row>
    <row r="51" spans="1:26" ht="16.5" customHeight="1">
      <c r="A51" s="26"/>
      <c r="B51" s="6"/>
      <c r="C51" s="6"/>
      <c r="D51" s="6"/>
      <c r="E51" s="6"/>
      <c r="F51" s="6"/>
      <c r="G51" s="6"/>
      <c r="H51" s="6"/>
      <c r="I51" s="5" t="s">
        <v>4</v>
      </c>
      <c r="J51" s="221">
        <f>ROUND((M45*(S24/100))+(M48*(10/100)),3)</f>
        <v>0</v>
      </c>
      <c r="K51" s="221"/>
      <c r="L51" s="221"/>
      <c r="M51" s="6" t="s">
        <v>153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27"/>
    </row>
    <row r="52" spans="1:26" ht="16.5" customHeight="1">
      <c r="A52" s="1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5" spans="1:26" ht="21" customHeight="1">
      <c r="A55" s="194" t="s">
        <v>141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6"/>
    </row>
    <row r="56" spans="1:26" ht="16.5" customHeight="1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27"/>
    </row>
    <row r="57" spans="1:26" ht="16.5" customHeight="1">
      <c r="A57" s="26"/>
      <c r="B57" s="6"/>
      <c r="C57" s="6"/>
      <c r="D57" s="6"/>
      <c r="E57" s="6"/>
      <c r="F57" s="197" t="s">
        <v>101</v>
      </c>
      <c r="G57" s="197"/>
      <c r="H57" s="197"/>
      <c r="I57" s="6"/>
      <c r="J57" s="6"/>
      <c r="K57" s="6"/>
      <c r="L57" s="6"/>
      <c r="M57" s="6"/>
      <c r="N57" s="6"/>
      <c r="O57" s="6"/>
      <c r="P57" s="6"/>
      <c r="Q57" s="6"/>
      <c r="R57" s="6"/>
      <c r="S57" s="197" t="s">
        <v>102</v>
      </c>
      <c r="T57" s="197"/>
      <c r="U57" s="197"/>
      <c r="V57" s="6"/>
      <c r="W57" s="6"/>
      <c r="X57" s="6"/>
      <c r="Y57" s="38" t="s">
        <v>238</v>
      </c>
      <c r="Z57" s="27"/>
    </row>
    <row r="58" spans="1:26" ht="16.5" customHeight="1">
      <c r="A58" s="26"/>
      <c r="B58" s="214"/>
      <c r="C58" s="6"/>
      <c r="D58" s="6"/>
      <c r="E58" s="6"/>
      <c r="F58" s="6"/>
      <c r="G58" s="36" t="s">
        <v>165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36" t="s">
        <v>166</v>
      </c>
      <c r="U58" s="6"/>
      <c r="V58" s="6"/>
      <c r="W58" s="6"/>
      <c r="X58" s="6"/>
      <c r="Y58" s="6"/>
      <c r="Z58" s="27"/>
    </row>
    <row r="59" spans="1:26" ht="16.5" customHeight="1">
      <c r="A59" s="26"/>
      <c r="B59" s="214"/>
      <c r="C59" s="6"/>
      <c r="D59" s="28"/>
      <c r="E59" s="6"/>
      <c r="F59" s="6"/>
      <c r="G59" s="36" t="s">
        <v>201</v>
      </c>
      <c r="H59" s="6"/>
      <c r="I59" s="6"/>
      <c r="J59" s="6"/>
      <c r="K59" s="28"/>
      <c r="L59" s="6"/>
      <c r="M59" s="6"/>
      <c r="N59" s="6"/>
      <c r="O59" s="6"/>
      <c r="P59" s="38"/>
      <c r="Q59" s="6"/>
      <c r="R59" s="6"/>
      <c r="S59" s="6"/>
      <c r="T59" s="36" t="s">
        <v>199</v>
      </c>
      <c r="U59" s="6"/>
      <c r="V59" s="6"/>
      <c r="W59" s="6"/>
      <c r="X59" s="28"/>
      <c r="Y59" s="6"/>
      <c r="Z59" s="27"/>
    </row>
    <row r="60" spans="1:26" ht="16.5" customHeight="1">
      <c r="A60" s="26"/>
      <c r="B60" s="2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53" t="s">
        <v>103</v>
      </c>
      <c r="Z60" s="27"/>
    </row>
    <row r="61" spans="1:26" ht="16.5" customHeight="1">
      <c r="A61" s="34"/>
      <c r="B61" s="39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201" t="s">
        <v>196</v>
      </c>
      <c r="Z61" s="27"/>
    </row>
    <row r="62" spans="1:26" ht="16.5" customHeight="1">
      <c r="A62" s="34"/>
      <c r="B62" s="3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201"/>
      <c r="Z62" s="27"/>
    </row>
    <row r="63" spans="1:26" ht="16.5" customHeight="1">
      <c r="A63" s="198" t="s">
        <v>5</v>
      </c>
      <c r="B63" s="199" t="s">
        <v>170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199" t="s">
        <v>186</v>
      </c>
      <c r="O63" s="30"/>
      <c r="P63" s="6"/>
      <c r="Q63" s="6"/>
      <c r="R63" s="6"/>
      <c r="S63" s="6"/>
      <c r="T63" s="6"/>
      <c r="U63" s="6"/>
      <c r="V63" s="6"/>
      <c r="W63" s="6"/>
      <c r="X63" s="6"/>
      <c r="Y63" s="201"/>
      <c r="Z63" s="27"/>
    </row>
    <row r="64" spans="1:26" ht="16.5" customHeight="1">
      <c r="A64" s="198"/>
      <c r="B64" s="19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199"/>
      <c r="O64" s="6"/>
      <c r="P64" s="6"/>
      <c r="Q64" s="6"/>
      <c r="R64" s="6"/>
      <c r="S64" s="6"/>
      <c r="T64" s="6"/>
      <c r="U64" s="6"/>
      <c r="V64" s="6"/>
      <c r="W64" s="6"/>
      <c r="X64" s="6"/>
      <c r="Y64" s="28"/>
      <c r="Z64" s="27"/>
    </row>
    <row r="65" spans="1:26" ht="16.5" customHeight="1">
      <c r="A65" s="34"/>
      <c r="B65" s="3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99"/>
      <c r="O65" s="214" t="s">
        <v>202</v>
      </c>
      <c r="P65" s="6"/>
      <c r="Q65" s="6"/>
      <c r="R65" s="6"/>
      <c r="S65" s="6"/>
      <c r="T65" s="6"/>
      <c r="U65" s="6"/>
      <c r="V65" s="6"/>
      <c r="W65" s="6"/>
      <c r="X65" s="6"/>
      <c r="Y65" s="28"/>
      <c r="Z65" s="27"/>
    </row>
    <row r="66" spans="1:26" ht="16.5" customHeight="1">
      <c r="A66" s="34"/>
      <c r="B66" s="3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99"/>
      <c r="O66" s="214"/>
      <c r="P66" s="6"/>
      <c r="Q66" s="6"/>
      <c r="R66" s="6"/>
      <c r="S66" s="6"/>
      <c r="T66" s="6"/>
      <c r="U66" s="6"/>
      <c r="V66" s="6"/>
      <c r="W66" s="6"/>
      <c r="X66" s="6"/>
      <c r="Y66" s="6"/>
      <c r="Z66" s="27"/>
    </row>
    <row r="67" spans="1:26" ht="16.5" customHeight="1">
      <c r="A67" s="34"/>
      <c r="B67" s="210"/>
      <c r="C67" s="6"/>
      <c r="D67" s="6"/>
      <c r="E67" s="6"/>
      <c r="F67" s="6" t="s">
        <v>357</v>
      </c>
      <c r="G67" s="6"/>
      <c r="H67" s="6"/>
      <c r="I67" s="6"/>
      <c r="J67" s="6"/>
      <c r="K67" s="6"/>
      <c r="L67" s="6"/>
      <c r="M67" s="6"/>
      <c r="N67" s="199"/>
      <c r="O67" s="214"/>
      <c r="P67" s="6"/>
      <c r="Q67" s="6"/>
      <c r="R67" s="6"/>
      <c r="S67" s="6"/>
      <c r="T67" s="6"/>
      <c r="U67" s="6"/>
      <c r="V67" s="6"/>
      <c r="W67" s="6"/>
      <c r="X67" s="6"/>
      <c r="Y67" s="6" t="s">
        <v>358</v>
      </c>
      <c r="Z67" s="27"/>
    </row>
    <row r="68" spans="1:26" ht="16.5" customHeight="1">
      <c r="A68" s="26"/>
      <c r="B68" s="210"/>
      <c r="C68" s="6"/>
      <c r="D68" s="6"/>
      <c r="E68" s="6"/>
      <c r="F68" s="6"/>
      <c r="G68" s="6"/>
      <c r="H68" s="6"/>
      <c r="I68" s="28"/>
      <c r="J68" s="6"/>
      <c r="K68" s="6"/>
      <c r="L68" s="6"/>
      <c r="M68" s="6"/>
      <c r="N68" s="6"/>
      <c r="O68" s="210" t="s">
        <v>189</v>
      </c>
      <c r="P68" s="6"/>
      <c r="Q68" s="6"/>
      <c r="R68" s="6"/>
      <c r="S68" s="6"/>
      <c r="T68" s="6"/>
      <c r="U68" s="6"/>
      <c r="V68" s="6"/>
      <c r="W68" s="6"/>
      <c r="X68" s="6"/>
      <c r="Y68" s="28" t="s">
        <v>113</v>
      </c>
      <c r="Z68" s="27"/>
    </row>
    <row r="69" spans="1:26" ht="16.5" customHeight="1">
      <c r="A69" s="26"/>
      <c r="B69" s="210"/>
      <c r="C69" s="6"/>
      <c r="D69" s="6"/>
      <c r="E69" s="6"/>
      <c r="F69" s="28"/>
      <c r="G69" s="6"/>
      <c r="H69" s="6"/>
      <c r="I69" s="6"/>
      <c r="J69" s="6"/>
      <c r="K69" s="6"/>
      <c r="L69" s="6"/>
      <c r="M69" s="6"/>
      <c r="N69" s="6"/>
      <c r="O69" s="210"/>
      <c r="P69" s="6"/>
      <c r="Q69" s="6"/>
      <c r="R69" s="6"/>
      <c r="S69" s="6"/>
      <c r="T69" s="6"/>
      <c r="U69" s="6"/>
      <c r="V69" s="6"/>
      <c r="W69" s="6"/>
      <c r="X69" s="6"/>
      <c r="Y69" s="6"/>
      <c r="Z69" s="27"/>
    </row>
    <row r="70" spans="1:26" ht="16.5" customHeight="1">
      <c r="A70" s="26"/>
      <c r="B70" s="6"/>
      <c r="C70" s="6"/>
      <c r="D70" s="6"/>
      <c r="E70" s="28"/>
      <c r="F70" s="6"/>
      <c r="G70" s="6"/>
      <c r="H70" s="6"/>
      <c r="I70" s="6"/>
      <c r="J70" s="6"/>
      <c r="K70" s="6"/>
      <c r="L70" s="6"/>
      <c r="M70" s="6"/>
      <c r="N70" s="6"/>
      <c r="O70" s="210"/>
      <c r="P70" s="6"/>
      <c r="Q70" s="6"/>
      <c r="R70" s="6"/>
      <c r="S70" s="6"/>
      <c r="T70" s="28" t="s">
        <v>187</v>
      </c>
      <c r="U70" s="6"/>
      <c r="V70" s="6"/>
      <c r="W70" s="6"/>
      <c r="X70" s="6"/>
      <c r="Y70" s="6"/>
      <c r="Z70" s="27"/>
    </row>
    <row r="71" spans="1:26" ht="16.5" customHeight="1">
      <c r="A71" s="26"/>
      <c r="B71" s="11" t="s">
        <v>105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27"/>
    </row>
    <row r="72" spans="1:26" ht="16.5" customHeight="1" thickBot="1">
      <c r="A72" s="26"/>
      <c r="C72" s="6"/>
      <c r="D72" s="6"/>
      <c r="E72" s="6"/>
      <c r="F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27"/>
    </row>
    <row r="73" spans="1:26" ht="16.5" customHeight="1" thickBot="1" thickTop="1">
      <c r="A73" s="26"/>
      <c r="C73" s="6"/>
      <c r="D73" s="6"/>
      <c r="E73" s="58"/>
      <c r="F73" s="59"/>
      <c r="G73" s="6" t="s">
        <v>287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27"/>
    </row>
    <row r="74" spans="1:26" ht="16.5" customHeight="1" thickBot="1" thickTop="1">
      <c r="A74" s="26"/>
      <c r="B74" s="11"/>
      <c r="C74" s="6"/>
      <c r="D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27"/>
    </row>
    <row r="75" spans="1:26" ht="16.5" customHeight="1" thickBot="1" thickTop="1">
      <c r="A75" s="26"/>
      <c r="B75" s="6"/>
      <c r="C75" s="6"/>
      <c r="D75" s="123" t="s">
        <v>168</v>
      </c>
      <c r="E75" s="123"/>
      <c r="F75" s="123"/>
      <c r="G75" s="5" t="s">
        <v>165</v>
      </c>
      <c r="H75" s="5" t="s">
        <v>4</v>
      </c>
      <c r="I75" s="218">
        <v>3.5</v>
      </c>
      <c r="J75" s="219"/>
      <c r="K75" s="6" t="s">
        <v>7</v>
      </c>
      <c r="L75" s="6"/>
      <c r="M75" s="6"/>
      <c r="N75" s="123" t="s">
        <v>142</v>
      </c>
      <c r="O75" s="123"/>
      <c r="P75" s="123"/>
      <c r="Q75" s="5" t="s">
        <v>169</v>
      </c>
      <c r="R75" s="5" t="s">
        <v>4</v>
      </c>
      <c r="S75" s="227">
        <f>I75</f>
        <v>3.5</v>
      </c>
      <c r="T75" s="228"/>
      <c r="U75" s="6" t="s">
        <v>7</v>
      </c>
      <c r="V75" s="6"/>
      <c r="W75" s="6"/>
      <c r="X75" s="6"/>
      <c r="Y75" s="6"/>
      <c r="Z75" s="27"/>
    </row>
    <row r="76" spans="1:26" ht="16.5" customHeight="1" thickBot="1" thickTop="1">
      <c r="A76" s="26"/>
      <c r="B76" s="6"/>
      <c r="C76" s="6"/>
      <c r="D76" s="123" t="s">
        <v>2</v>
      </c>
      <c r="E76" s="123"/>
      <c r="F76" s="123"/>
      <c r="G76" s="5" t="s">
        <v>5</v>
      </c>
      <c r="H76" s="5" t="s">
        <v>4</v>
      </c>
      <c r="I76" s="218">
        <v>1</v>
      </c>
      <c r="J76" s="219"/>
      <c r="K76" s="6" t="s">
        <v>7</v>
      </c>
      <c r="L76" s="6"/>
      <c r="M76" s="6"/>
      <c r="N76" s="123" t="s">
        <v>146</v>
      </c>
      <c r="O76" s="123"/>
      <c r="P76" s="123"/>
      <c r="Q76" s="5" t="s">
        <v>170</v>
      </c>
      <c r="R76" s="5" t="s">
        <v>4</v>
      </c>
      <c r="S76" s="227">
        <f>I76</f>
        <v>1</v>
      </c>
      <c r="T76" s="228"/>
      <c r="U76" s="6" t="s">
        <v>7</v>
      </c>
      <c r="V76" s="6"/>
      <c r="W76" s="6"/>
      <c r="X76" s="6"/>
      <c r="Y76" s="6"/>
      <c r="Z76" s="27"/>
    </row>
    <row r="77" spans="1:26" ht="16.5" customHeight="1" thickBot="1" thickTop="1">
      <c r="A77" s="26"/>
      <c r="B77" s="6"/>
      <c r="C77" s="6"/>
      <c r="D77" s="123" t="s">
        <v>3</v>
      </c>
      <c r="E77" s="123"/>
      <c r="F77" s="123"/>
      <c r="G77" s="5" t="s">
        <v>6</v>
      </c>
      <c r="H77" s="5" t="s">
        <v>4</v>
      </c>
      <c r="I77" s="218">
        <v>1.14</v>
      </c>
      <c r="J77" s="219"/>
      <c r="K77" s="6" t="s">
        <v>7</v>
      </c>
      <c r="L77" s="6"/>
      <c r="M77" s="6"/>
      <c r="N77" s="123" t="s">
        <v>147</v>
      </c>
      <c r="O77" s="123"/>
      <c r="P77" s="123"/>
      <c r="Q77" s="5" t="s">
        <v>9</v>
      </c>
      <c r="R77" s="5" t="s">
        <v>4</v>
      </c>
      <c r="S77" s="218">
        <v>1.04</v>
      </c>
      <c r="T77" s="219"/>
      <c r="U77" s="6" t="s">
        <v>7</v>
      </c>
      <c r="V77" s="6"/>
      <c r="W77" s="6"/>
      <c r="X77" s="6"/>
      <c r="Y77" s="6"/>
      <c r="Z77" s="27"/>
    </row>
    <row r="78" spans="1:26" ht="16.5" customHeight="1" thickBot="1" thickTop="1">
      <c r="A78" s="26"/>
      <c r="B78" s="6"/>
      <c r="C78" s="6"/>
      <c r="G78" s="5"/>
      <c r="H78" s="6"/>
      <c r="I78" s="6"/>
      <c r="J78" s="6"/>
      <c r="K78" s="6"/>
      <c r="L78" s="6"/>
      <c r="M78" s="6"/>
      <c r="N78" s="123" t="s">
        <v>154</v>
      </c>
      <c r="O78" s="123"/>
      <c r="P78" s="123"/>
      <c r="Q78" s="5"/>
      <c r="R78" s="5" t="s">
        <v>4</v>
      </c>
      <c r="S78" s="151">
        <v>93.63</v>
      </c>
      <c r="T78" s="153"/>
      <c r="U78" s="6" t="s">
        <v>155</v>
      </c>
      <c r="V78" s="41" t="s">
        <v>180</v>
      </c>
      <c r="W78" s="42" t="s">
        <v>203</v>
      </c>
      <c r="X78" s="6"/>
      <c r="Y78" s="6"/>
      <c r="Z78" s="27"/>
    </row>
    <row r="79" spans="1:26" ht="16.5" customHeight="1" thickBot="1" thickTop="1">
      <c r="A79" s="26"/>
      <c r="B79" s="6"/>
      <c r="C79" s="6"/>
      <c r="D79" s="123" t="s">
        <v>359</v>
      </c>
      <c r="E79" s="123"/>
      <c r="F79" s="123"/>
      <c r="G79" s="5" t="s">
        <v>360</v>
      </c>
      <c r="H79" s="5" t="s">
        <v>4</v>
      </c>
      <c r="I79" s="224">
        <f>SQRT(I75*I76)</f>
        <v>1.8708286933869707</v>
      </c>
      <c r="J79" s="225"/>
      <c r="K79" s="6" t="s">
        <v>7</v>
      </c>
      <c r="L79" s="6"/>
      <c r="M79" s="6"/>
      <c r="N79" s="123" t="s">
        <v>359</v>
      </c>
      <c r="O79" s="123"/>
      <c r="P79" s="123"/>
      <c r="Q79" s="5" t="s">
        <v>361</v>
      </c>
      <c r="R79" s="5" t="s">
        <v>4</v>
      </c>
      <c r="S79" s="224">
        <f>SQRT(S75*S76)</f>
        <v>1.8708286933869707</v>
      </c>
      <c r="T79" s="225"/>
      <c r="U79" s="6" t="s">
        <v>7</v>
      </c>
      <c r="V79" s="6"/>
      <c r="W79" s="42" t="s">
        <v>204</v>
      </c>
      <c r="X79" s="6"/>
      <c r="Y79" s="6"/>
      <c r="Z79" s="27"/>
    </row>
    <row r="80" spans="1:26" ht="16.5" customHeight="1" thickTop="1">
      <c r="A80" s="26"/>
      <c r="B80" s="6"/>
      <c r="C80" s="6"/>
      <c r="D80" s="6" t="s">
        <v>180</v>
      </c>
      <c r="E80" s="6" t="s">
        <v>368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27"/>
    </row>
    <row r="81" spans="1:26" ht="16.5" customHeight="1">
      <c r="A81" s="26"/>
      <c r="B81" s="6"/>
      <c r="C81" s="6"/>
      <c r="D81" s="6" t="s">
        <v>366</v>
      </c>
      <c r="E81" s="6" t="s">
        <v>369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27"/>
    </row>
    <row r="82" spans="1:26" ht="16.5" customHeight="1">
      <c r="A82" s="2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2"/>
      <c r="P82" s="12"/>
      <c r="Q82" s="5"/>
      <c r="V82" s="6"/>
      <c r="W82" s="6"/>
      <c r="X82" s="6"/>
      <c r="Y82" s="6"/>
      <c r="Z82" s="27"/>
    </row>
    <row r="83" spans="1:26" ht="16.5" customHeight="1">
      <c r="A83" s="26"/>
      <c r="B83" s="11" t="s">
        <v>106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27"/>
    </row>
    <row r="84" spans="1:33" ht="16.5" customHeight="1">
      <c r="A84" s="26"/>
      <c r="B84" s="1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27"/>
      <c r="AD84" s="226" t="s">
        <v>22</v>
      </c>
      <c r="AE84" s="226"/>
      <c r="AF84" s="115" t="s">
        <v>23</v>
      </c>
      <c r="AG84" s="115"/>
    </row>
    <row r="85" spans="1:33" ht="16.5" customHeight="1">
      <c r="A85" s="26"/>
      <c r="B85" s="6"/>
      <c r="C85" s="6"/>
      <c r="D85" s="6"/>
      <c r="E85" s="123" t="s">
        <v>17</v>
      </c>
      <c r="F85" s="123"/>
      <c r="G85" s="123"/>
      <c r="H85" s="6" t="s">
        <v>249</v>
      </c>
      <c r="I85" s="5" t="s">
        <v>4</v>
      </c>
      <c r="J85" s="6" t="s">
        <v>20</v>
      </c>
      <c r="K85" s="6"/>
      <c r="L85" s="6"/>
      <c r="M85" s="6"/>
      <c r="N85" s="6"/>
      <c r="O85" s="6"/>
      <c r="P85" s="6"/>
      <c r="Q85" s="12" t="s">
        <v>22</v>
      </c>
      <c r="R85" s="5" t="s">
        <v>4</v>
      </c>
      <c r="S85" s="109" t="str">
        <f>IF(I79&lt;=1,AD85,IF(I79&lt;=10,AD86,IF(I79&lt;=80,AD87,"要確認")))</f>
        <v>-0.204W'^2+3.166W'-1.936</v>
      </c>
      <c r="T85" s="6"/>
      <c r="U85" s="6"/>
      <c r="V85" s="6"/>
      <c r="W85" s="6"/>
      <c r="X85" s="6"/>
      <c r="Y85" s="6"/>
      <c r="Z85" s="27"/>
      <c r="AC85" s="108" t="s">
        <v>372</v>
      </c>
      <c r="AD85" s="107" t="s">
        <v>370</v>
      </c>
      <c r="AE85" s="106">
        <f>IF(I75=0,0,ROUND((1.676*I79)-0.137,3))</f>
        <v>2.999</v>
      </c>
      <c r="AF85" s="107" t="s">
        <v>371</v>
      </c>
      <c r="AG85" s="106">
        <f>IF(I75=0,0,ROUND((1.496*(I79*I79))+(0.671*I79)-0.015,3))</f>
        <v>6.476</v>
      </c>
    </row>
    <row r="86" spans="1:33" ht="16.5" customHeight="1">
      <c r="A86" s="26"/>
      <c r="B86" s="6"/>
      <c r="C86" s="6"/>
      <c r="D86" s="6"/>
      <c r="E86" s="6"/>
      <c r="F86" s="6"/>
      <c r="G86" s="6"/>
      <c r="H86" s="6"/>
      <c r="I86" s="5" t="s">
        <v>4</v>
      </c>
      <c r="J86" s="222">
        <f>IF(I75=0,0,ROUND(S86*I77+S88,3))</f>
        <v>10.066</v>
      </c>
      <c r="K86" s="222"/>
      <c r="L86" s="222"/>
      <c r="M86" s="6" t="s">
        <v>25</v>
      </c>
      <c r="N86" s="6"/>
      <c r="O86" s="6"/>
      <c r="P86" s="6"/>
      <c r="Q86" s="12"/>
      <c r="R86" s="5" t="s">
        <v>4</v>
      </c>
      <c r="S86" s="220">
        <f>IF(I79&lt;=1,AE85,IF(I79&lt;=10,AE86,IF(I79&lt;=80,AE87,"要確認")))</f>
        <v>3.273</v>
      </c>
      <c r="T86" s="220"/>
      <c r="U86" s="220"/>
      <c r="V86" s="6"/>
      <c r="W86" s="6"/>
      <c r="X86" s="6"/>
      <c r="Y86" s="6"/>
      <c r="Z86" s="27"/>
      <c r="AC86" s="108" t="s">
        <v>373</v>
      </c>
      <c r="AD86" s="107" t="s">
        <v>364</v>
      </c>
      <c r="AE86" s="106">
        <f>IF(I75=0,0,ROUND((-0.204*(I79*I79))+(3.166*I79)-1.936,3))</f>
        <v>3.273</v>
      </c>
      <c r="AF86" s="107" t="s">
        <v>365</v>
      </c>
      <c r="AG86" s="106">
        <f>IF(I75=0,0,ROUND((1.345*(I79*I79))+(0.736*I79)+0.251,3))</f>
        <v>6.335</v>
      </c>
    </row>
    <row r="87" spans="1:33" ht="16.5" customHeight="1">
      <c r="A87" s="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2" t="s">
        <v>23</v>
      </c>
      <c r="R87" s="5" t="s">
        <v>4</v>
      </c>
      <c r="S87" s="109" t="str">
        <f>IF(I79&lt;=1,AF85,IF(I79&lt;=10,AF86,IF(I79&lt;=80,AF87,"要確認")))</f>
        <v>1.345W'^2+0.736W'+0.251</v>
      </c>
      <c r="T87" s="6"/>
      <c r="U87" s="6"/>
      <c r="V87" s="6"/>
      <c r="W87" s="6"/>
      <c r="X87" s="6"/>
      <c r="Y87" s="6"/>
      <c r="Z87" s="27"/>
      <c r="AC87" s="108" t="s">
        <v>374</v>
      </c>
      <c r="AD87" s="107" t="s">
        <v>375</v>
      </c>
      <c r="AE87" s="106">
        <f>IF(I75=0,0,ROUND((1.265*I79)-15.67,3))</f>
        <v>-13.303</v>
      </c>
      <c r="AF87" s="107" t="s">
        <v>365</v>
      </c>
      <c r="AG87" s="106">
        <f>IF(I75=0,0,ROUND((1.259*(I79*I79))+(2.336*I79)-8.13,3))</f>
        <v>0.647</v>
      </c>
    </row>
    <row r="88" spans="1:26" ht="16.5" customHeight="1">
      <c r="A88" s="2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5" t="s">
        <v>4</v>
      </c>
      <c r="S88" s="220">
        <f>IF(I79&lt;=1,AG85,IF(I79&lt;=10,AG86,IF(I79&lt;=80,AG87,"要確認")))</f>
        <v>6.335</v>
      </c>
      <c r="T88" s="220"/>
      <c r="U88" s="220"/>
      <c r="V88" s="6"/>
      <c r="W88" s="6"/>
      <c r="X88" s="6"/>
      <c r="Y88" s="6"/>
      <c r="Z88" s="27"/>
    </row>
    <row r="89" spans="1:26" ht="16.5" customHeight="1">
      <c r="A89" s="2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12"/>
      <c r="P89" s="12"/>
      <c r="Q89" s="5"/>
      <c r="R89" s="5"/>
      <c r="S89" s="37"/>
      <c r="T89" s="37"/>
      <c r="U89" s="37"/>
      <c r="V89" s="6"/>
      <c r="W89" s="6"/>
      <c r="X89" s="6"/>
      <c r="Y89" s="6"/>
      <c r="Z89" s="27"/>
    </row>
    <row r="90" spans="1:26" ht="16.5" customHeight="1">
      <c r="A90" s="26"/>
      <c r="B90" s="6"/>
      <c r="C90" s="6"/>
      <c r="D90" s="6"/>
      <c r="E90" s="115" t="s">
        <v>21</v>
      </c>
      <c r="F90" s="115"/>
      <c r="G90" s="115"/>
      <c r="H90" s="6" t="s">
        <v>250</v>
      </c>
      <c r="I90" s="5" t="s">
        <v>4</v>
      </c>
      <c r="J90" s="6" t="s">
        <v>252</v>
      </c>
      <c r="K90" s="6"/>
      <c r="L90" s="6"/>
      <c r="M90" s="6"/>
      <c r="N90" s="6"/>
      <c r="O90" s="6"/>
      <c r="P90" s="6"/>
      <c r="Q90" s="12" t="s">
        <v>251</v>
      </c>
      <c r="R90" s="5" t="s">
        <v>4</v>
      </c>
      <c r="S90" s="217">
        <v>0.0023</v>
      </c>
      <c r="T90" s="217"/>
      <c r="U90" s="217"/>
      <c r="V90" s="6" t="s">
        <v>211</v>
      </c>
      <c r="W90" s="6"/>
      <c r="X90" s="6"/>
      <c r="Y90" s="6"/>
      <c r="Z90" s="27"/>
    </row>
    <row r="91" spans="1:26" ht="16.5" customHeight="1">
      <c r="A91" s="26"/>
      <c r="B91" s="6"/>
      <c r="C91" s="6"/>
      <c r="D91" s="6"/>
      <c r="E91" s="6"/>
      <c r="F91" s="6"/>
      <c r="G91" s="6"/>
      <c r="H91" s="6"/>
      <c r="I91" s="5" t="s">
        <v>4</v>
      </c>
      <c r="J91" s="222">
        <f>ROUND(S90*J86*3600/100,3)</f>
        <v>0.833</v>
      </c>
      <c r="K91" s="222"/>
      <c r="L91" s="222"/>
      <c r="M91" s="6" t="s">
        <v>151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27"/>
    </row>
    <row r="92" spans="1:26" ht="16.5" customHeight="1">
      <c r="A92" s="2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27"/>
    </row>
    <row r="93" spans="1:26" ht="16.5" customHeight="1">
      <c r="A93" s="26"/>
      <c r="B93" s="6"/>
      <c r="C93" s="6"/>
      <c r="D93" s="115" t="s">
        <v>26</v>
      </c>
      <c r="E93" s="115"/>
      <c r="F93" s="115"/>
      <c r="G93" s="115"/>
      <c r="H93" s="12" t="s">
        <v>27</v>
      </c>
      <c r="I93" s="5" t="s">
        <v>4</v>
      </c>
      <c r="J93" s="6" t="s">
        <v>253</v>
      </c>
      <c r="K93" s="6"/>
      <c r="L93" s="6"/>
      <c r="M93" s="6"/>
      <c r="N93" s="6"/>
      <c r="O93" s="6"/>
      <c r="P93" s="6"/>
      <c r="Q93" s="12" t="s">
        <v>28</v>
      </c>
      <c r="R93" s="5" t="s">
        <v>4</v>
      </c>
      <c r="S93" s="187">
        <v>0.81</v>
      </c>
      <c r="T93" s="187"/>
      <c r="U93" s="187"/>
      <c r="V93" s="6"/>
      <c r="W93" s="6"/>
      <c r="X93" s="6"/>
      <c r="Y93" s="6"/>
      <c r="Z93" s="27"/>
    </row>
    <row r="94" spans="1:26" ht="16.5" customHeight="1">
      <c r="A94" s="26"/>
      <c r="B94" s="6"/>
      <c r="C94" s="6"/>
      <c r="D94" s="6"/>
      <c r="E94" s="6"/>
      <c r="F94" s="6"/>
      <c r="G94" s="6"/>
      <c r="H94" s="6"/>
      <c r="I94" s="5" t="s">
        <v>4</v>
      </c>
      <c r="J94" s="221">
        <f>ROUND(S93*J91,3)</f>
        <v>0.675</v>
      </c>
      <c r="K94" s="221"/>
      <c r="L94" s="221"/>
      <c r="M94" s="6" t="s">
        <v>151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27"/>
    </row>
    <row r="95" spans="1:26" ht="16.5" customHeight="1">
      <c r="A95" s="2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27"/>
    </row>
    <row r="96" spans="1:26" ht="16.5" customHeight="1">
      <c r="A96" s="26"/>
      <c r="B96" s="11" t="s">
        <v>107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27"/>
    </row>
    <row r="97" spans="1:26" ht="16.5" customHeight="1">
      <c r="A97" s="26"/>
      <c r="B97" s="1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27"/>
    </row>
    <row r="98" spans="1:26" ht="16.5" customHeight="1">
      <c r="A98" s="26"/>
      <c r="B98" s="6"/>
      <c r="C98" s="6"/>
      <c r="D98" s="115" t="s">
        <v>152</v>
      </c>
      <c r="E98" s="115"/>
      <c r="F98" s="115"/>
      <c r="G98" s="115"/>
      <c r="H98" s="115"/>
      <c r="I98" s="115"/>
      <c r="J98" s="115"/>
      <c r="K98" s="12" t="s">
        <v>255</v>
      </c>
      <c r="L98" s="5" t="s">
        <v>4</v>
      </c>
      <c r="M98" s="6" t="s">
        <v>362</v>
      </c>
      <c r="N98" s="6"/>
      <c r="O98" s="6"/>
      <c r="P98" s="6"/>
      <c r="Q98" s="6"/>
      <c r="R98" s="6"/>
      <c r="T98" s="6"/>
      <c r="U98" s="6"/>
      <c r="V98" s="6"/>
      <c r="W98" s="6"/>
      <c r="X98" s="6"/>
      <c r="Y98" s="6"/>
      <c r="Z98" s="27"/>
    </row>
    <row r="99" spans="1:26" ht="16.5" customHeight="1">
      <c r="A99" s="26"/>
      <c r="B99" s="6"/>
      <c r="C99" s="6"/>
      <c r="D99" s="6"/>
      <c r="E99" s="6"/>
      <c r="F99" s="6"/>
      <c r="G99" s="6"/>
      <c r="H99" s="6"/>
      <c r="I99" s="6"/>
      <c r="J99" s="6"/>
      <c r="K99" s="6"/>
      <c r="L99" s="5" t="s">
        <v>4</v>
      </c>
      <c r="M99" s="223">
        <f>ROUND(I79*I79*S77,3)</f>
        <v>3.64</v>
      </c>
      <c r="N99" s="223"/>
      <c r="O99" s="223"/>
      <c r="P99" s="6" t="s">
        <v>153</v>
      </c>
      <c r="Q99" s="6"/>
      <c r="R99" s="6"/>
      <c r="T99" s="6"/>
      <c r="U99" s="6"/>
      <c r="V99" s="6"/>
      <c r="W99" s="6"/>
      <c r="X99" s="6"/>
      <c r="Y99" s="6"/>
      <c r="Z99" s="27"/>
    </row>
    <row r="100" spans="1:26" ht="16.5" customHeight="1">
      <c r="A100" s="2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T100" s="6"/>
      <c r="U100" s="6"/>
      <c r="V100" s="6"/>
      <c r="W100" s="6"/>
      <c r="X100" s="6"/>
      <c r="Y100" s="6"/>
      <c r="Z100" s="27"/>
    </row>
    <row r="101" spans="1:26" ht="16.5" customHeight="1">
      <c r="A101" s="26"/>
      <c r="B101" s="6"/>
      <c r="C101" s="6"/>
      <c r="D101" s="123" t="s">
        <v>31</v>
      </c>
      <c r="E101" s="123"/>
      <c r="F101" s="123"/>
      <c r="G101" s="123"/>
      <c r="H101" s="123"/>
      <c r="I101" s="123"/>
      <c r="J101" s="123"/>
      <c r="K101" s="12" t="s">
        <v>256</v>
      </c>
      <c r="L101" s="5" t="s">
        <v>4</v>
      </c>
      <c r="M101" s="6" t="s">
        <v>363</v>
      </c>
      <c r="N101" s="6"/>
      <c r="O101" s="6"/>
      <c r="P101" s="6"/>
      <c r="Q101" s="6"/>
      <c r="R101" s="6"/>
      <c r="T101" s="6"/>
      <c r="U101" s="6"/>
      <c r="V101" s="6"/>
      <c r="W101" s="6"/>
      <c r="X101" s="6"/>
      <c r="Y101" s="6"/>
      <c r="Z101" s="27"/>
    </row>
    <row r="102" spans="1:26" ht="16.5" customHeight="1">
      <c r="A102" s="2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5" t="s">
        <v>4</v>
      </c>
      <c r="M102" s="223">
        <f>ROUND((I79*I79*I77)-(I79*I79*S77),3)</f>
        <v>0.35</v>
      </c>
      <c r="N102" s="223"/>
      <c r="O102" s="223"/>
      <c r="P102" s="6" t="s">
        <v>153</v>
      </c>
      <c r="Q102" s="6"/>
      <c r="R102" s="6"/>
      <c r="T102" s="6"/>
      <c r="U102" s="6"/>
      <c r="V102" s="6"/>
      <c r="W102" s="6"/>
      <c r="X102" s="6"/>
      <c r="Y102" s="6"/>
      <c r="Z102" s="27"/>
    </row>
    <row r="103" spans="1:26" ht="16.5" customHeight="1">
      <c r="A103" s="2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27"/>
    </row>
    <row r="104" spans="1:26" ht="16.5" customHeight="1">
      <c r="A104" s="26"/>
      <c r="B104" s="6"/>
      <c r="C104" s="6"/>
      <c r="D104" s="115" t="s">
        <v>32</v>
      </c>
      <c r="E104" s="115"/>
      <c r="F104" s="115"/>
      <c r="G104" s="115"/>
      <c r="H104" s="12" t="s">
        <v>33</v>
      </c>
      <c r="I104" s="5" t="s">
        <v>4</v>
      </c>
      <c r="J104" s="6" t="s">
        <v>258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27"/>
    </row>
    <row r="105" spans="1:26" ht="16.5" customHeight="1">
      <c r="A105" s="26"/>
      <c r="B105" s="6"/>
      <c r="C105" s="6"/>
      <c r="D105" s="6"/>
      <c r="E105" s="6"/>
      <c r="F105" s="6"/>
      <c r="G105" s="6"/>
      <c r="H105" s="6"/>
      <c r="I105" s="5" t="s">
        <v>4</v>
      </c>
      <c r="J105" s="221">
        <f>ROUND((M99*(S78/100))+(M102*(10/100)),3)</f>
        <v>3.443</v>
      </c>
      <c r="K105" s="221"/>
      <c r="L105" s="221"/>
      <c r="M105" s="6" t="s">
        <v>153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27"/>
    </row>
    <row r="106" spans="1:26" ht="16.5" customHeight="1">
      <c r="A106" s="16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</row>
  </sheetData>
  <sheetProtection password="C6EA" sheet="1" selectLockedCells="1"/>
  <mergeCells count="94">
    <mergeCell ref="D101:J101"/>
    <mergeCell ref="M102:O102"/>
    <mergeCell ref="D104:G104"/>
    <mergeCell ref="J105:L105"/>
    <mergeCell ref="J91:L91"/>
    <mergeCell ref="D93:G93"/>
    <mergeCell ref="S93:U93"/>
    <mergeCell ref="J94:L94"/>
    <mergeCell ref="D98:J98"/>
    <mergeCell ref="M99:O99"/>
    <mergeCell ref="E85:G85"/>
    <mergeCell ref="J86:L86"/>
    <mergeCell ref="S86:U86"/>
    <mergeCell ref="S88:U88"/>
    <mergeCell ref="E90:G90"/>
    <mergeCell ref="S90:U90"/>
    <mergeCell ref="D79:F79"/>
    <mergeCell ref="I79:J79"/>
    <mergeCell ref="N79:P79"/>
    <mergeCell ref="S79:T79"/>
    <mergeCell ref="AD84:AE84"/>
    <mergeCell ref="AF84:AG84"/>
    <mergeCell ref="D77:F77"/>
    <mergeCell ref="I77:J77"/>
    <mergeCell ref="N77:P77"/>
    <mergeCell ref="S77:T77"/>
    <mergeCell ref="N78:P78"/>
    <mergeCell ref="S78:T78"/>
    <mergeCell ref="D76:F76"/>
    <mergeCell ref="I76:J76"/>
    <mergeCell ref="N76:P76"/>
    <mergeCell ref="S76:T76"/>
    <mergeCell ref="Y61:Y63"/>
    <mergeCell ref="A63:A64"/>
    <mergeCell ref="B63:B64"/>
    <mergeCell ref="N63:N67"/>
    <mergeCell ref="O65:O67"/>
    <mergeCell ref="B67:B69"/>
    <mergeCell ref="A55:Z55"/>
    <mergeCell ref="F57:H57"/>
    <mergeCell ref="S57:U57"/>
    <mergeCell ref="D75:F75"/>
    <mergeCell ref="I75:J75"/>
    <mergeCell ref="N75:P75"/>
    <mergeCell ref="S75:T75"/>
    <mergeCell ref="O68:O70"/>
    <mergeCell ref="B58:B60"/>
    <mergeCell ref="D44:J44"/>
    <mergeCell ref="M45:O45"/>
    <mergeCell ref="J51:L51"/>
    <mergeCell ref="D47:J47"/>
    <mergeCell ref="M48:O48"/>
    <mergeCell ref="D50:G50"/>
    <mergeCell ref="S34:U34"/>
    <mergeCell ref="E36:G36"/>
    <mergeCell ref="S36:U36"/>
    <mergeCell ref="D39:G39"/>
    <mergeCell ref="S39:U39"/>
    <mergeCell ref="J40:L40"/>
    <mergeCell ref="J37:L37"/>
    <mergeCell ref="D23:F23"/>
    <mergeCell ref="I23:J23"/>
    <mergeCell ref="N23:P23"/>
    <mergeCell ref="S23:T23"/>
    <mergeCell ref="N24:P24"/>
    <mergeCell ref="S24:T24"/>
    <mergeCell ref="E31:G31"/>
    <mergeCell ref="J32:L32"/>
    <mergeCell ref="S32:U32"/>
    <mergeCell ref="O14:O16"/>
    <mergeCell ref="D21:F21"/>
    <mergeCell ref="I21:J21"/>
    <mergeCell ref="N21:P21"/>
    <mergeCell ref="S21:T21"/>
    <mergeCell ref="D22:F22"/>
    <mergeCell ref="I22:J22"/>
    <mergeCell ref="A1:Z1"/>
    <mergeCell ref="F3:H3"/>
    <mergeCell ref="S3:U3"/>
    <mergeCell ref="B4:B6"/>
    <mergeCell ref="Y7:Y9"/>
    <mergeCell ref="A9:A10"/>
    <mergeCell ref="B9:B10"/>
    <mergeCell ref="N9:N13"/>
    <mergeCell ref="O11:O13"/>
    <mergeCell ref="B13:B15"/>
    <mergeCell ref="AF30:AG30"/>
    <mergeCell ref="D25:F25"/>
    <mergeCell ref="I25:J25"/>
    <mergeCell ref="N25:P25"/>
    <mergeCell ref="S25:T25"/>
    <mergeCell ref="AD30:AE30"/>
    <mergeCell ref="N22:P22"/>
    <mergeCell ref="S22:T22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Z106"/>
  <sheetViews>
    <sheetView showZeros="0" zoomScalePageLayoutView="0" workbookViewId="0" topLeftCell="A1">
      <selection activeCell="J5" sqref="J5:L5"/>
    </sheetView>
  </sheetViews>
  <sheetFormatPr defaultColWidth="3.50390625" defaultRowHeight="16.5" customHeight="1"/>
  <cols>
    <col min="1" max="16384" width="3.50390625" style="1" customWidth="1"/>
  </cols>
  <sheetData>
    <row r="1" spans="1:26" ht="21" customHeight="1">
      <c r="A1" s="194" t="s">
        <v>282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6"/>
    </row>
    <row r="2" spans="1:26" ht="16.5" customHeight="1">
      <c r="A2" s="2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7"/>
    </row>
    <row r="3" spans="1:26" ht="16.5" customHeight="1">
      <c r="A3" s="26"/>
      <c r="B3" s="11" t="s">
        <v>230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7"/>
    </row>
    <row r="4" spans="1:26" ht="16.5" customHeight="1" thickBot="1">
      <c r="A4" s="2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R4" s="6"/>
      <c r="S4" s="6"/>
      <c r="T4" s="28" t="s">
        <v>294</v>
      </c>
      <c r="U4" s="6"/>
      <c r="V4" s="6"/>
      <c r="W4" s="6"/>
      <c r="X4" s="6"/>
      <c r="Y4" s="6"/>
      <c r="Z4" s="27"/>
    </row>
    <row r="5" spans="1:26" ht="16.5" customHeight="1" thickBot="1" thickTop="1">
      <c r="A5" s="26"/>
      <c r="B5" s="6"/>
      <c r="C5" s="123" t="s">
        <v>214</v>
      </c>
      <c r="D5" s="123"/>
      <c r="E5" s="123"/>
      <c r="F5" s="123"/>
      <c r="G5" s="123"/>
      <c r="H5" s="12" t="s">
        <v>259</v>
      </c>
      <c r="I5" s="5" t="s">
        <v>11</v>
      </c>
      <c r="J5" s="263"/>
      <c r="K5" s="264"/>
      <c r="L5" s="265"/>
      <c r="M5" s="6" t="s">
        <v>25</v>
      </c>
      <c r="N5" s="6"/>
      <c r="O5" s="41"/>
      <c r="P5" s="41" t="s">
        <v>180</v>
      </c>
      <c r="Q5" s="42" t="s">
        <v>162</v>
      </c>
      <c r="R5" s="6"/>
      <c r="S5" s="66"/>
      <c r="T5" s="28" t="s">
        <v>295</v>
      </c>
      <c r="U5" s="6"/>
      <c r="V5" s="6"/>
      <c r="W5" s="6"/>
      <c r="X5" s="6"/>
      <c r="Y5" s="6"/>
      <c r="Z5" s="27"/>
    </row>
    <row r="6" spans="1:26" ht="16.5" customHeight="1" thickTop="1">
      <c r="A6" s="26"/>
      <c r="B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72" t="s">
        <v>293</v>
      </c>
      <c r="R6" s="42"/>
      <c r="S6" s="42"/>
      <c r="T6" s="42"/>
      <c r="U6" s="42"/>
      <c r="V6" s="6"/>
      <c r="W6" s="6"/>
      <c r="X6" s="6"/>
      <c r="Y6" s="6"/>
      <c r="Z6" s="27"/>
    </row>
    <row r="7" spans="1:26" ht="16.5" customHeight="1">
      <c r="A7" s="26"/>
      <c r="B7" s="6"/>
      <c r="C7" s="123" t="s">
        <v>162</v>
      </c>
      <c r="D7" s="123"/>
      <c r="E7" s="123"/>
      <c r="F7" s="123"/>
      <c r="G7" s="123"/>
      <c r="H7" s="12" t="s">
        <v>33</v>
      </c>
      <c r="I7" s="5" t="s">
        <v>11</v>
      </c>
      <c r="J7" s="260">
        <f>IF(J5=0,0,IF(S5=0,0,IF(S5=1,IF(J5&lt;1000,330,IF(J5&lt;5000,560,590)),IF(S5=2,IF(J5&lt;1000,130,IF(J5&lt;5000,210,230))))))</f>
        <v>0</v>
      </c>
      <c r="K7" s="261"/>
      <c r="L7" s="262"/>
      <c r="M7" s="6" t="s">
        <v>183</v>
      </c>
      <c r="N7" s="6"/>
      <c r="O7" s="6"/>
      <c r="P7" s="6"/>
      <c r="Q7" s="43" t="s">
        <v>270</v>
      </c>
      <c r="R7" s="6"/>
      <c r="S7" s="6"/>
      <c r="T7" s="6"/>
      <c r="U7" s="6"/>
      <c r="V7" s="6"/>
      <c r="W7" s="44" t="s">
        <v>182</v>
      </c>
      <c r="X7" s="248">
        <v>330</v>
      </c>
      <c r="Y7" s="248"/>
      <c r="Z7" s="51"/>
    </row>
    <row r="8" spans="1:26" ht="16.5" customHeight="1">
      <c r="A8" s="2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3" t="s">
        <v>271</v>
      </c>
      <c r="R8" s="6"/>
      <c r="S8" s="6"/>
      <c r="T8" s="6"/>
      <c r="U8" s="6"/>
      <c r="V8" s="6"/>
      <c r="W8" s="44" t="s">
        <v>182</v>
      </c>
      <c r="X8" s="248">
        <v>560</v>
      </c>
      <c r="Y8" s="248"/>
      <c r="Z8" s="51"/>
    </row>
    <row r="9" spans="1:26" ht="16.5" customHeight="1">
      <c r="A9" s="26"/>
      <c r="B9" s="6"/>
      <c r="C9" s="123" t="s">
        <v>268</v>
      </c>
      <c r="D9" s="123"/>
      <c r="E9" s="123"/>
      <c r="F9" s="123"/>
      <c r="G9" s="123"/>
      <c r="H9" s="12" t="s">
        <v>255</v>
      </c>
      <c r="I9" s="5" t="s">
        <v>11</v>
      </c>
      <c r="J9" s="250">
        <f>ROUND(J5*J7/10000,2)</f>
        <v>0</v>
      </c>
      <c r="K9" s="251"/>
      <c r="L9" s="252"/>
      <c r="M9" s="6" t="s">
        <v>118</v>
      </c>
      <c r="N9" s="6"/>
      <c r="O9" s="6"/>
      <c r="P9" s="6"/>
      <c r="Q9" s="43" t="s">
        <v>272</v>
      </c>
      <c r="R9" s="6"/>
      <c r="S9" s="6"/>
      <c r="T9" s="6"/>
      <c r="U9" s="6"/>
      <c r="V9" s="6"/>
      <c r="W9" s="44" t="s">
        <v>182</v>
      </c>
      <c r="X9" s="248">
        <v>590</v>
      </c>
      <c r="Y9" s="248"/>
      <c r="Z9" s="51"/>
    </row>
    <row r="10" spans="1:26" ht="16.5" customHeight="1">
      <c r="A10" s="2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2" t="s">
        <v>292</v>
      </c>
      <c r="R10" s="42"/>
      <c r="S10" s="42"/>
      <c r="T10" s="42"/>
      <c r="U10" s="42"/>
      <c r="V10" s="6"/>
      <c r="W10" s="6"/>
      <c r="X10" s="86"/>
      <c r="Y10" s="86"/>
      <c r="Z10" s="27"/>
    </row>
    <row r="11" spans="1:26" ht="16.5" customHeight="1">
      <c r="A11" s="26"/>
      <c r="B11" s="6"/>
      <c r="C11" s="123" t="s">
        <v>227</v>
      </c>
      <c r="D11" s="123"/>
      <c r="E11" s="123"/>
      <c r="F11" s="123"/>
      <c r="G11" s="123"/>
      <c r="H11" s="12" t="s">
        <v>256</v>
      </c>
      <c r="I11" s="5" t="s">
        <v>11</v>
      </c>
      <c r="J11" s="250">
        <f>ROUND(J13*J15,2)</f>
        <v>0</v>
      </c>
      <c r="K11" s="251"/>
      <c r="L11" s="252"/>
      <c r="M11" s="6" t="s">
        <v>118</v>
      </c>
      <c r="N11" s="6"/>
      <c r="O11" s="6"/>
      <c r="P11" s="6"/>
      <c r="Q11" s="43" t="s">
        <v>270</v>
      </c>
      <c r="R11" s="6"/>
      <c r="S11" s="6"/>
      <c r="T11" s="6"/>
      <c r="U11" s="6"/>
      <c r="V11" s="6"/>
      <c r="W11" s="44" t="s">
        <v>182</v>
      </c>
      <c r="X11" s="248">
        <v>130</v>
      </c>
      <c r="Y11" s="248"/>
      <c r="Z11" s="51"/>
    </row>
    <row r="12" spans="1:26" ht="16.5" customHeight="1" thickBot="1">
      <c r="A12" s="2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43" t="s">
        <v>271</v>
      </c>
      <c r="R12" s="6"/>
      <c r="S12" s="6"/>
      <c r="T12" s="6"/>
      <c r="U12" s="6"/>
      <c r="V12" s="6"/>
      <c r="W12" s="44" t="s">
        <v>182</v>
      </c>
      <c r="X12" s="248">
        <v>210</v>
      </c>
      <c r="Y12" s="248"/>
      <c r="Z12" s="51"/>
    </row>
    <row r="13" spans="1:26" ht="16.5" customHeight="1" thickBot="1" thickTop="1">
      <c r="A13" s="26"/>
      <c r="B13" s="6"/>
      <c r="C13" s="6"/>
      <c r="D13" s="123" t="s">
        <v>216</v>
      </c>
      <c r="E13" s="123"/>
      <c r="F13" s="123"/>
      <c r="G13" s="123"/>
      <c r="H13" s="12" t="s">
        <v>274</v>
      </c>
      <c r="I13" s="5" t="s">
        <v>4</v>
      </c>
      <c r="J13" s="266"/>
      <c r="K13" s="267"/>
      <c r="L13" s="268"/>
      <c r="M13" s="6" t="s">
        <v>25</v>
      </c>
      <c r="N13" s="6"/>
      <c r="O13" s="6"/>
      <c r="P13" s="6"/>
      <c r="Q13" s="43" t="s">
        <v>272</v>
      </c>
      <c r="R13" s="6"/>
      <c r="S13" s="6"/>
      <c r="T13" s="6"/>
      <c r="U13" s="6"/>
      <c r="V13" s="6"/>
      <c r="W13" s="44" t="s">
        <v>182</v>
      </c>
      <c r="X13" s="248">
        <v>230</v>
      </c>
      <c r="Y13" s="248"/>
      <c r="Z13" s="51"/>
    </row>
    <row r="14" spans="1:26" ht="16.5" customHeight="1" thickBot="1" thickTop="1">
      <c r="A14" s="2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27"/>
    </row>
    <row r="15" spans="1:26" ht="16.5" customHeight="1" thickBot="1" thickTop="1">
      <c r="A15" s="26"/>
      <c r="B15" s="6"/>
      <c r="C15" s="6"/>
      <c r="D15" s="123" t="s">
        <v>273</v>
      </c>
      <c r="E15" s="123"/>
      <c r="F15" s="123"/>
      <c r="G15" s="123"/>
      <c r="H15" s="12" t="s">
        <v>275</v>
      </c>
      <c r="I15" s="5" t="s">
        <v>4</v>
      </c>
      <c r="J15" s="218"/>
      <c r="K15" s="259"/>
      <c r="L15" s="219"/>
      <c r="M15" s="6" t="s">
        <v>7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27"/>
    </row>
    <row r="16" spans="1:26" ht="16.5" customHeight="1" thickTop="1">
      <c r="A16" s="2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7"/>
    </row>
    <row r="17" spans="1:26" ht="16.5" customHeight="1">
      <c r="A17" s="26"/>
      <c r="B17" s="6"/>
      <c r="C17" s="18" t="s">
        <v>184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2"/>
      <c r="V17" s="5"/>
      <c r="W17" s="4"/>
      <c r="X17" s="4"/>
      <c r="Y17" s="6"/>
      <c r="Z17" s="27"/>
    </row>
    <row r="18" spans="1:26" ht="16.5" customHeight="1">
      <c r="A18" s="2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2"/>
      <c r="W18" s="5"/>
      <c r="X18" s="4"/>
      <c r="Y18" s="6"/>
      <c r="Z18" s="27"/>
    </row>
    <row r="19" spans="1:26" ht="16.5" customHeight="1">
      <c r="A19" s="26"/>
      <c r="B19" s="6"/>
      <c r="C19" s="6"/>
      <c r="D19" s="54"/>
      <c r="E19" s="241" t="s">
        <v>268</v>
      </c>
      <c r="F19" s="241"/>
      <c r="G19" s="241"/>
      <c r="H19" s="241"/>
      <c r="I19" s="241"/>
      <c r="J19" s="19" t="s">
        <v>276</v>
      </c>
      <c r="K19" s="19"/>
      <c r="L19" s="242" t="str">
        <f>IF(F20&lt;=P20,"≦","NG")</f>
        <v>≦</v>
      </c>
      <c r="M19" s="242"/>
      <c r="N19" s="22"/>
      <c r="O19" s="241" t="s">
        <v>129</v>
      </c>
      <c r="P19" s="241"/>
      <c r="Q19" s="241"/>
      <c r="R19" s="241"/>
      <c r="S19" s="241"/>
      <c r="T19" s="19" t="s">
        <v>277</v>
      </c>
      <c r="U19" s="13"/>
      <c r="V19" s="6"/>
      <c r="W19" s="6"/>
      <c r="X19" s="6"/>
      <c r="Y19" s="6"/>
      <c r="Z19" s="27"/>
    </row>
    <row r="20" spans="1:26" ht="16.5" customHeight="1">
      <c r="A20" s="26"/>
      <c r="B20" s="6"/>
      <c r="C20" s="6"/>
      <c r="D20" s="16"/>
      <c r="E20" s="14"/>
      <c r="F20" s="244">
        <f>J9</f>
        <v>0</v>
      </c>
      <c r="G20" s="244"/>
      <c r="H20" s="244"/>
      <c r="I20" s="20" t="s">
        <v>231</v>
      </c>
      <c r="J20" s="14"/>
      <c r="K20" s="14"/>
      <c r="L20" s="243"/>
      <c r="M20" s="243"/>
      <c r="N20" s="23"/>
      <c r="O20" s="20"/>
      <c r="P20" s="244">
        <f>J11</f>
        <v>0</v>
      </c>
      <c r="Q20" s="244"/>
      <c r="R20" s="244"/>
      <c r="S20" s="20" t="s">
        <v>231</v>
      </c>
      <c r="T20" s="14"/>
      <c r="U20" s="15"/>
      <c r="V20" s="6"/>
      <c r="W20" s="6"/>
      <c r="X20" s="6"/>
      <c r="Y20" s="6"/>
      <c r="Z20" s="27"/>
    </row>
    <row r="21" spans="1:26" ht="16.5" customHeight="1">
      <c r="A21" s="2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27"/>
    </row>
    <row r="22" spans="1:26" ht="16.5" customHeight="1">
      <c r="A22" s="26"/>
      <c r="B22" s="11" t="s">
        <v>232</v>
      </c>
      <c r="C22" s="6"/>
      <c r="D22" s="6"/>
      <c r="E22" s="6"/>
      <c r="F22" s="6"/>
      <c r="G22" s="6"/>
      <c r="H22" s="6"/>
      <c r="I22" s="6"/>
      <c r="J22" s="6"/>
      <c r="K22" s="6"/>
      <c r="P22" s="6"/>
      <c r="U22" s="6"/>
      <c r="V22" s="6"/>
      <c r="W22" s="6"/>
      <c r="X22" s="6"/>
      <c r="Y22" s="6"/>
      <c r="Z22" s="27"/>
    </row>
    <row r="23" spans="1:26" ht="16.5" customHeight="1">
      <c r="A23" s="2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27"/>
    </row>
    <row r="24" spans="1:26" ht="16.5" customHeight="1">
      <c r="A24" s="26"/>
      <c r="B24" s="6"/>
      <c r="C24" s="6"/>
      <c r="D24" s="6"/>
      <c r="E24" s="6"/>
      <c r="F24" s="6"/>
      <c r="G24" s="6"/>
      <c r="H24" s="6"/>
      <c r="I24" s="6"/>
      <c r="J24" s="197" t="s">
        <v>102</v>
      </c>
      <c r="K24" s="197"/>
      <c r="L24" s="19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27"/>
    </row>
    <row r="25" spans="1:26" ht="16.5" customHeight="1">
      <c r="A25" s="2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 t="s">
        <v>205</v>
      </c>
      <c r="V25" s="6"/>
      <c r="W25" s="6"/>
      <c r="X25" s="6"/>
      <c r="Y25" s="6"/>
      <c r="Z25" s="27"/>
    </row>
    <row r="26" spans="1:26" ht="16.5" customHeight="1">
      <c r="A26" s="26"/>
      <c r="B26" s="6"/>
      <c r="C26" s="6"/>
      <c r="D26" s="6" t="s">
        <v>103</v>
      </c>
      <c r="E26" s="6"/>
      <c r="F26" s="6"/>
      <c r="G26" s="6"/>
      <c r="H26" s="6"/>
      <c r="I26" s="6"/>
      <c r="J26" s="6"/>
      <c r="K26" s="6"/>
      <c r="L26" s="6"/>
      <c r="M26" s="240" t="s">
        <v>260</v>
      </c>
      <c r="N26" s="6"/>
      <c r="O26" s="6"/>
      <c r="P26" s="6"/>
      <c r="Q26" s="213" t="s">
        <v>269</v>
      </c>
      <c r="R26" s="6"/>
      <c r="S26" s="6"/>
      <c r="T26" s="6"/>
      <c r="U26" s="6"/>
      <c r="V26" s="6"/>
      <c r="W26" s="6"/>
      <c r="X26" s="6"/>
      <c r="Y26" s="6"/>
      <c r="Z26" s="27"/>
    </row>
    <row r="27" spans="1:26" ht="16.5" customHeight="1">
      <c r="A27" s="2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40"/>
      <c r="N27" s="6"/>
      <c r="O27" s="6"/>
      <c r="P27" s="6"/>
      <c r="Q27" s="213"/>
      <c r="R27" s="6"/>
      <c r="S27" s="6"/>
      <c r="T27" s="6"/>
      <c r="U27" s="6" t="s">
        <v>103</v>
      </c>
      <c r="V27" s="6"/>
      <c r="W27" s="6"/>
      <c r="X27" s="6"/>
      <c r="Y27" s="6"/>
      <c r="Z27" s="27"/>
    </row>
    <row r="28" spans="1:26" ht="16.5" customHeight="1">
      <c r="A28" s="2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27"/>
    </row>
    <row r="29" spans="1:26" ht="16.5" customHeight="1">
      <c r="A29" s="2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27"/>
    </row>
    <row r="30" spans="1:26" ht="16.5" customHeight="1">
      <c r="A30" s="2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27"/>
    </row>
    <row r="31" spans="1:26" ht="16.5" customHeight="1" thickBot="1">
      <c r="A31" s="2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27"/>
    </row>
    <row r="32" spans="1:26" ht="16.5" customHeight="1" thickBot="1" thickTop="1">
      <c r="A32" s="26"/>
      <c r="B32" s="6"/>
      <c r="C32" s="123" t="s">
        <v>29</v>
      </c>
      <c r="D32" s="123"/>
      <c r="E32" s="123"/>
      <c r="F32" s="123"/>
      <c r="G32" s="123"/>
      <c r="H32" s="12" t="s">
        <v>260</v>
      </c>
      <c r="I32" s="5" t="s">
        <v>4</v>
      </c>
      <c r="J32" s="218"/>
      <c r="K32" s="219"/>
      <c r="L32" s="6" t="s">
        <v>7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27"/>
    </row>
    <row r="33" spans="1:26" ht="16.5" customHeight="1" thickBot="1" thickTop="1">
      <c r="A33" s="2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27"/>
    </row>
    <row r="34" spans="1:26" ht="16.5" customHeight="1" thickBot="1" thickTop="1">
      <c r="A34" s="26"/>
      <c r="B34" s="6"/>
      <c r="C34" s="123" t="s">
        <v>215</v>
      </c>
      <c r="D34" s="123"/>
      <c r="E34" s="123"/>
      <c r="F34" s="123"/>
      <c r="G34" s="123"/>
      <c r="H34" s="12" t="s">
        <v>261</v>
      </c>
      <c r="I34" s="5" t="s">
        <v>4</v>
      </c>
      <c r="J34" s="151"/>
      <c r="K34" s="153"/>
      <c r="L34" s="6"/>
      <c r="M34" s="6"/>
      <c r="N34" s="41" t="s">
        <v>180</v>
      </c>
      <c r="O34" s="42" t="s">
        <v>228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27"/>
    </row>
    <row r="35" spans="1:26" ht="16.5" customHeight="1" thickTop="1">
      <c r="A35" s="2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42"/>
      <c r="N35" s="6"/>
      <c r="O35" s="41" t="s">
        <v>229</v>
      </c>
      <c r="P35" s="42" t="s">
        <v>223</v>
      </c>
      <c r="Q35" s="42"/>
      <c r="R35" s="44" t="s">
        <v>182</v>
      </c>
      <c r="S35" s="239">
        <v>0.2</v>
      </c>
      <c r="T35" s="239"/>
      <c r="U35" s="6"/>
      <c r="V35" s="6"/>
      <c r="W35" s="6"/>
      <c r="X35" s="6"/>
      <c r="Y35" s="6"/>
      <c r="Z35" s="27"/>
    </row>
    <row r="36" spans="1:26" ht="16.5" customHeight="1">
      <c r="A36" s="2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42"/>
      <c r="N36" s="6"/>
      <c r="O36" s="41" t="s">
        <v>181</v>
      </c>
      <c r="P36" s="42" t="s">
        <v>224</v>
      </c>
      <c r="Q36" s="42"/>
      <c r="R36" s="44" t="s">
        <v>176</v>
      </c>
      <c r="S36" s="239">
        <v>0.5</v>
      </c>
      <c r="T36" s="239"/>
      <c r="U36" s="6"/>
      <c r="V36" s="6"/>
      <c r="W36" s="6"/>
      <c r="X36" s="6"/>
      <c r="Y36" s="6"/>
      <c r="Z36" s="27"/>
    </row>
    <row r="37" spans="1:26" ht="16.5" customHeight="1" thickBot="1">
      <c r="A37" s="2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42"/>
      <c r="N37" s="6"/>
      <c r="O37" s="41"/>
      <c r="P37" s="42"/>
      <c r="Q37" s="42"/>
      <c r="R37" s="44"/>
      <c r="S37" s="45"/>
      <c r="T37" s="45"/>
      <c r="U37" s="6"/>
      <c r="V37" s="6"/>
      <c r="W37" s="6"/>
      <c r="X37" s="6"/>
      <c r="Y37" s="6"/>
      <c r="Z37" s="27"/>
    </row>
    <row r="38" spans="1:26" ht="16.5" customHeight="1" thickBot="1" thickTop="1">
      <c r="A38" s="26"/>
      <c r="B38" s="6"/>
      <c r="C38" s="123" t="s">
        <v>233</v>
      </c>
      <c r="D38" s="123"/>
      <c r="E38" s="123"/>
      <c r="F38" s="123"/>
      <c r="G38" s="123"/>
      <c r="H38" s="12" t="s">
        <v>217</v>
      </c>
      <c r="I38" s="5" t="s">
        <v>11</v>
      </c>
      <c r="J38" s="151"/>
      <c r="K38" s="153"/>
      <c r="L38" s="6" t="s">
        <v>218</v>
      </c>
      <c r="M38" s="6"/>
      <c r="N38" s="41" t="s">
        <v>180</v>
      </c>
      <c r="O38" s="42" t="s">
        <v>233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27"/>
    </row>
    <row r="39" spans="1:26" ht="16.5" customHeight="1" thickTop="1">
      <c r="A39" s="2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1" t="s">
        <v>234</v>
      </c>
      <c r="P39" s="43" t="s">
        <v>225</v>
      </c>
      <c r="Q39" s="6"/>
      <c r="R39" s="6"/>
      <c r="S39" s="6"/>
      <c r="T39" s="6"/>
      <c r="U39" s="6"/>
      <c r="V39" s="44" t="s">
        <v>182</v>
      </c>
      <c r="W39" s="238">
        <v>98.2</v>
      </c>
      <c r="X39" s="238"/>
      <c r="Y39" s="6" t="s">
        <v>218</v>
      </c>
      <c r="Z39" s="27"/>
    </row>
    <row r="40" spans="1:26" ht="16.5" customHeight="1">
      <c r="A40" s="2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1" t="s">
        <v>235</v>
      </c>
      <c r="P40" s="43" t="s">
        <v>226</v>
      </c>
      <c r="Q40" s="6"/>
      <c r="R40" s="6"/>
      <c r="S40" s="6"/>
      <c r="T40" s="6"/>
      <c r="U40" s="6"/>
      <c r="V40" s="44" t="s">
        <v>182</v>
      </c>
      <c r="W40" s="238">
        <v>120.8</v>
      </c>
      <c r="X40" s="238"/>
      <c r="Y40" s="6" t="s">
        <v>218</v>
      </c>
      <c r="Z40" s="27"/>
    </row>
    <row r="41" spans="1:26" ht="16.5" customHeight="1">
      <c r="A41" s="2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27"/>
    </row>
    <row r="42" spans="1:26" ht="16.5" customHeight="1">
      <c r="A42" s="26"/>
      <c r="B42" s="6"/>
      <c r="C42" s="6" t="s">
        <v>206</v>
      </c>
      <c r="D42" s="6"/>
      <c r="E42" s="6"/>
      <c r="F42" s="6"/>
      <c r="G42" s="12" t="s">
        <v>262</v>
      </c>
      <c r="H42" s="5" t="s">
        <v>11</v>
      </c>
      <c r="I42" s="6" t="s">
        <v>263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27"/>
    </row>
    <row r="43" spans="1:26" ht="16.5" customHeight="1">
      <c r="A43" s="26"/>
      <c r="B43" s="6"/>
      <c r="C43" s="6"/>
      <c r="D43" s="6"/>
      <c r="E43" s="6"/>
      <c r="F43" s="6"/>
      <c r="G43" s="6"/>
      <c r="H43" s="5" t="s">
        <v>11</v>
      </c>
      <c r="I43" s="222">
        <f>ROUND(1/360*J34*J38*J5/10000,3)</f>
        <v>0</v>
      </c>
      <c r="J43" s="222"/>
      <c r="K43" s="222"/>
      <c r="L43" s="6" t="s">
        <v>136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27"/>
    </row>
    <row r="44" spans="1:26" ht="16.5" customHeight="1">
      <c r="A44" s="2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27"/>
    </row>
    <row r="45" spans="1:26" ht="16.5" customHeight="1">
      <c r="A45" s="26"/>
      <c r="B45" s="6"/>
      <c r="C45" s="234" t="s">
        <v>213</v>
      </c>
      <c r="D45" s="233"/>
      <c r="E45" s="233"/>
      <c r="F45" s="233"/>
      <c r="G45" s="235" t="s">
        <v>264</v>
      </c>
      <c r="H45" s="236" t="s">
        <v>11</v>
      </c>
      <c r="I45" s="237" t="s">
        <v>207</v>
      </c>
      <c r="J45" s="237"/>
      <c r="K45" s="237"/>
      <c r="L45" s="237"/>
      <c r="M45" s="237"/>
      <c r="N45" s="6"/>
      <c r="O45" s="6"/>
      <c r="P45" s="12" t="s">
        <v>209</v>
      </c>
      <c r="Q45" s="5" t="s">
        <v>11</v>
      </c>
      <c r="R45" s="115">
        <v>0.6</v>
      </c>
      <c r="S45" s="115"/>
      <c r="T45" s="6"/>
      <c r="U45" s="6"/>
      <c r="V45" s="6"/>
      <c r="W45" s="6"/>
      <c r="X45" s="6"/>
      <c r="Y45" s="6"/>
      <c r="Z45" s="27"/>
    </row>
    <row r="46" spans="1:26" ht="16.5" customHeight="1">
      <c r="A46" s="26"/>
      <c r="B46" s="6"/>
      <c r="C46" s="233"/>
      <c r="D46" s="233"/>
      <c r="E46" s="233"/>
      <c r="F46" s="233"/>
      <c r="G46" s="235"/>
      <c r="H46" s="236"/>
      <c r="I46" s="6" t="s">
        <v>208</v>
      </c>
      <c r="J46" s="6"/>
      <c r="K46" s="6" t="s">
        <v>265</v>
      </c>
      <c r="L46" s="6"/>
      <c r="M46" s="6"/>
      <c r="N46" s="6"/>
      <c r="O46" s="6"/>
      <c r="P46" s="12" t="s">
        <v>210</v>
      </c>
      <c r="Q46" s="5" t="s">
        <v>11</v>
      </c>
      <c r="R46" s="115">
        <v>9.8</v>
      </c>
      <c r="S46" s="115"/>
      <c r="T46" s="6" t="s">
        <v>136</v>
      </c>
      <c r="U46" s="6"/>
      <c r="V46" s="6"/>
      <c r="W46" s="6"/>
      <c r="X46" s="6"/>
      <c r="Y46" s="6"/>
      <c r="Z46" s="27"/>
    </row>
    <row r="47" spans="1:26" ht="16.5" customHeight="1">
      <c r="A47" s="26"/>
      <c r="B47" s="6"/>
      <c r="C47" s="6"/>
      <c r="D47" s="6"/>
      <c r="E47" s="6"/>
      <c r="F47" s="6"/>
      <c r="G47" s="6"/>
      <c r="H47" s="5" t="s">
        <v>11</v>
      </c>
      <c r="I47" s="222">
        <f>IF(J32=0,0,ROUND(I43/(R45*(2*R46*J32)^(1/2)),3))</f>
        <v>0</v>
      </c>
      <c r="J47" s="222"/>
      <c r="K47" s="222"/>
      <c r="L47" s="6" t="s">
        <v>25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27"/>
    </row>
    <row r="48" spans="1:26" ht="16.5" customHeight="1">
      <c r="A48" s="26"/>
      <c r="B48" s="6"/>
      <c r="C48" s="6"/>
      <c r="D48" s="6"/>
      <c r="E48" s="6"/>
      <c r="F48" s="6"/>
      <c r="G48" s="6"/>
      <c r="H48" s="5"/>
      <c r="I48" s="25"/>
      <c r="J48" s="25"/>
      <c r="K48" s="2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27"/>
    </row>
    <row r="49" spans="1:26" ht="16.5" customHeight="1">
      <c r="A49" s="26"/>
      <c r="B49" s="6"/>
      <c r="C49" s="233" t="s">
        <v>219</v>
      </c>
      <c r="D49" s="233"/>
      <c r="E49" s="233"/>
      <c r="F49" s="233"/>
      <c r="G49" s="46" t="s">
        <v>221</v>
      </c>
      <c r="H49" s="55" t="s">
        <v>11</v>
      </c>
      <c r="I49" s="6"/>
      <c r="J49" s="232" t="s">
        <v>285</v>
      </c>
      <c r="K49" s="232"/>
      <c r="L49" s="232"/>
      <c r="M49" s="6"/>
      <c r="N49" s="6"/>
      <c r="O49" s="6"/>
      <c r="P49" s="123" t="s">
        <v>220</v>
      </c>
      <c r="Q49" s="123"/>
      <c r="R49" s="123"/>
      <c r="S49" s="123"/>
      <c r="T49" s="12" t="s">
        <v>222</v>
      </c>
      <c r="U49" s="5" t="s">
        <v>11</v>
      </c>
      <c r="V49" s="6"/>
      <c r="W49" s="6" t="s">
        <v>264</v>
      </c>
      <c r="X49" s="6"/>
      <c r="Y49" s="6"/>
      <c r="Z49" s="27"/>
    </row>
    <row r="50" spans="1:26" ht="16.5" customHeight="1">
      <c r="A50" s="26"/>
      <c r="B50" s="6"/>
      <c r="C50" s="57"/>
      <c r="D50" s="57"/>
      <c r="E50" s="57"/>
      <c r="F50" s="57"/>
      <c r="G50" s="57"/>
      <c r="H50" s="5" t="s">
        <v>11</v>
      </c>
      <c r="I50" s="250">
        <f>ROUND((4*I47/PI())^(1/2),2)</f>
        <v>0</v>
      </c>
      <c r="J50" s="251"/>
      <c r="K50" s="252"/>
      <c r="L50" s="6" t="s">
        <v>117</v>
      </c>
      <c r="M50" s="6"/>
      <c r="N50" s="6"/>
      <c r="O50" s="6"/>
      <c r="P50" s="6"/>
      <c r="Q50" s="6"/>
      <c r="R50" s="6"/>
      <c r="S50" s="6"/>
      <c r="T50" s="6"/>
      <c r="U50" s="5" t="s">
        <v>11</v>
      </c>
      <c r="V50" s="250">
        <f>ROUND(I47^(1/2),2)</f>
        <v>0</v>
      </c>
      <c r="W50" s="251"/>
      <c r="X50" s="252"/>
      <c r="Y50" s="6" t="s">
        <v>117</v>
      </c>
      <c r="Z50" s="27"/>
    </row>
    <row r="51" spans="1:26" ht="16.5" customHeight="1">
      <c r="A51" s="26"/>
      <c r="B51" s="6"/>
      <c r="C51" s="6"/>
      <c r="D51" s="6"/>
      <c r="E51" s="6"/>
      <c r="F51" s="6"/>
      <c r="G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27"/>
    </row>
    <row r="52" spans="1:26" ht="16.5" customHeight="1">
      <c r="A52" s="16"/>
      <c r="B52" s="14"/>
      <c r="C52" s="14"/>
      <c r="D52" s="14"/>
      <c r="E52" s="14"/>
      <c r="F52" s="14"/>
      <c r="G52" s="14"/>
      <c r="H52" s="21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</row>
    <row r="55" spans="1:26" ht="21" customHeight="1">
      <c r="A55" s="194" t="s">
        <v>282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6"/>
    </row>
    <row r="56" spans="1:26" ht="16.5" customHeight="1">
      <c r="A56" s="2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27"/>
    </row>
    <row r="57" spans="1:26" ht="16.5" customHeight="1">
      <c r="A57" s="26"/>
      <c r="B57" s="11" t="s">
        <v>230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27"/>
    </row>
    <row r="58" spans="1:26" ht="16.5" customHeight="1" thickBot="1">
      <c r="A58" s="2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28" t="s">
        <v>294</v>
      </c>
      <c r="U58" s="6"/>
      <c r="V58" s="6"/>
      <c r="W58" s="6"/>
      <c r="X58" s="6"/>
      <c r="Y58" s="6"/>
      <c r="Z58" s="27"/>
    </row>
    <row r="59" spans="1:26" ht="16.5" customHeight="1" thickBot="1" thickTop="1">
      <c r="A59" s="26"/>
      <c r="B59" s="6"/>
      <c r="C59" s="123" t="s">
        <v>214</v>
      </c>
      <c r="D59" s="123"/>
      <c r="E59" s="123"/>
      <c r="F59" s="123"/>
      <c r="G59" s="123"/>
      <c r="H59" s="12" t="s">
        <v>259</v>
      </c>
      <c r="I59" s="5" t="s">
        <v>11</v>
      </c>
      <c r="J59" s="253">
        <v>2000</v>
      </c>
      <c r="K59" s="254"/>
      <c r="L59" s="255"/>
      <c r="M59" s="6" t="s">
        <v>25</v>
      </c>
      <c r="N59" s="6"/>
      <c r="O59" s="41"/>
      <c r="P59" s="41" t="s">
        <v>180</v>
      </c>
      <c r="Q59" s="42" t="s">
        <v>162</v>
      </c>
      <c r="R59" s="6"/>
      <c r="S59" s="60">
        <v>1</v>
      </c>
      <c r="T59" s="28" t="s">
        <v>295</v>
      </c>
      <c r="U59" s="6"/>
      <c r="V59" s="6"/>
      <c r="W59" s="6"/>
      <c r="X59" s="6"/>
      <c r="Y59" s="6"/>
      <c r="Z59" s="27"/>
    </row>
    <row r="60" spans="1:26" ht="16.5" customHeight="1" thickTop="1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25"/>
      <c r="N60" s="6"/>
      <c r="O60" s="6"/>
      <c r="P60" s="6"/>
      <c r="Q60" s="72" t="s">
        <v>293</v>
      </c>
      <c r="R60" s="42"/>
      <c r="S60" s="42"/>
      <c r="T60" s="42"/>
      <c r="U60" s="42"/>
      <c r="V60" s="6"/>
      <c r="W60" s="6"/>
      <c r="X60" s="6"/>
      <c r="Y60" s="6"/>
      <c r="Z60" s="27"/>
    </row>
    <row r="61" spans="1:26" ht="16.5" customHeight="1">
      <c r="A61" s="26"/>
      <c r="B61" s="6"/>
      <c r="C61" s="123" t="s">
        <v>162</v>
      </c>
      <c r="D61" s="123"/>
      <c r="E61" s="123"/>
      <c r="F61" s="123"/>
      <c r="G61" s="123"/>
      <c r="H61" s="12" t="s">
        <v>33</v>
      </c>
      <c r="I61" s="5" t="s">
        <v>11</v>
      </c>
      <c r="J61" s="256">
        <v>560</v>
      </c>
      <c r="K61" s="257"/>
      <c r="L61" s="258"/>
      <c r="M61" s="6" t="s">
        <v>183</v>
      </c>
      <c r="N61" s="6"/>
      <c r="O61" s="6"/>
      <c r="P61" s="6"/>
      <c r="Q61" s="43" t="s">
        <v>270</v>
      </c>
      <c r="R61" s="6"/>
      <c r="S61" s="6"/>
      <c r="T61" s="6"/>
      <c r="U61" s="6"/>
      <c r="V61" s="6"/>
      <c r="W61" s="44" t="s">
        <v>182</v>
      </c>
      <c r="X61" s="248">
        <v>330</v>
      </c>
      <c r="Y61" s="248"/>
      <c r="Z61" s="51"/>
    </row>
    <row r="62" spans="1:26" ht="16.5" customHeight="1">
      <c r="A62" s="2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43" t="s">
        <v>271</v>
      </c>
      <c r="R62" s="6"/>
      <c r="S62" s="6"/>
      <c r="T62" s="6"/>
      <c r="U62" s="6"/>
      <c r="V62" s="6"/>
      <c r="W62" s="44" t="s">
        <v>182</v>
      </c>
      <c r="X62" s="248">
        <v>560</v>
      </c>
      <c r="Y62" s="248"/>
      <c r="Z62" s="51"/>
    </row>
    <row r="63" spans="1:26" ht="16.5" customHeight="1">
      <c r="A63" s="26"/>
      <c r="B63" s="6"/>
      <c r="C63" s="123" t="s">
        <v>268</v>
      </c>
      <c r="D63" s="123"/>
      <c r="E63" s="123"/>
      <c r="F63" s="123"/>
      <c r="G63" s="123"/>
      <c r="H63" s="12" t="s">
        <v>255</v>
      </c>
      <c r="I63" s="5" t="s">
        <v>11</v>
      </c>
      <c r="J63" s="229">
        <f>ROUND(J59*J61/10000,2)</f>
        <v>112</v>
      </c>
      <c r="K63" s="230"/>
      <c r="L63" s="231"/>
      <c r="M63" s="6" t="s">
        <v>118</v>
      </c>
      <c r="N63" s="6"/>
      <c r="O63" s="6"/>
      <c r="P63" s="6"/>
      <c r="Q63" s="43" t="s">
        <v>272</v>
      </c>
      <c r="R63" s="6"/>
      <c r="S63" s="6"/>
      <c r="T63" s="6"/>
      <c r="U63" s="6"/>
      <c r="V63" s="6"/>
      <c r="W63" s="44" t="s">
        <v>182</v>
      </c>
      <c r="X63" s="248">
        <v>590</v>
      </c>
      <c r="Y63" s="248"/>
      <c r="Z63" s="51"/>
    </row>
    <row r="64" spans="1:26" ht="16.5" customHeight="1">
      <c r="A64" s="2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72" t="s">
        <v>292</v>
      </c>
      <c r="R64" s="42"/>
      <c r="S64" s="42"/>
      <c r="T64" s="42"/>
      <c r="U64" s="42"/>
      <c r="V64" s="6"/>
      <c r="W64" s="6"/>
      <c r="X64" s="86"/>
      <c r="Y64" s="86"/>
      <c r="Z64" s="27"/>
    </row>
    <row r="65" spans="1:26" ht="16.5" customHeight="1">
      <c r="A65" s="26"/>
      <c r="B65" s="6"/>
      <c r="C65" s="123" t="s">
        <v>227</v>
      </c>
      <c r="D65" s="123"/>
      <c r="E65" s="123"/>
      <c r="F65" s="123"/>
      <c r="G65" s="123"/>
      <c r="H65" s="12" t="s">
        <v>256</v>
      </c>
      <c r="I65" s="5" t="s">
        <v>11</v>
      </c>
      <c r="J65" s="229">
        <f>ROUND(J67*J69,2)</f>
        <v>20</v>
      </c>
      <c r="K65" s="230"/>
      <c r="L65" s="231"/>
      <c r="M65" s="6" t="s">
        <v>118</v>
      </c>
      <c r="N65" s="6"/>
      <c r="O65" s="6"/>
      <c r="P65" s="6"/>
      <c r="Q65" s="43" t="s">
        <v>270</v>
      </c>
      <c r="R65" s="6"/>
      <c r="S65" s="6"/>
      <c r="T65" s="6"/>
      <c r="U65" s="6"/>
      <c r="V65" s="6"/>
      <c r="W65" s="44" t="s">
        <v>182</v>
      </c>
      <c r="X65" s="248">
        <v>130</v>
      </c>
      <c r="Y65" s="248"/>
      <c r="Z65" s="51"/>
    </row>
    <row r="66" spans="1:26" ht="16.5" customHeight="1" thickBot="1">
      <c r="A66" s="2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43" t="s">
        <v>271</v>
      </c>
      <c r="R66" s="6"/>
      <c r="S66" s="6"/>
      <c r="T66" s="6"/>
      <c r="U66" s="6"/>
      <c r="V66" s="6"/>
      <c r="W66" s="44" t="s">
        <v>182</v>
      </c>
      <c r="X66" s="248">
        <v>210</v>
      </c>
      <c r="Y66" s="248"/>
      <c r="Z66" s="51"/>
    </row>
    <row r="67" spans="1:26" ht="16.5" customHeight="1" thickBot="1" thickTop="1">
      <c r="A67" s="26"/>
      <c r="B67" s="6"/>
      <c r="C67" s="6"/>
      <c r="D67" s="123" t="s">
        <v>216</v>
      </c>
      <c r="E67" s="123"/>
      <c r="F67" s="123"/>
      <c r="G67" s="123"/>
      <c r="H67" s="12" t="s">
        <v>274</v>
      </c>
      <c r="I67" s="5" t="s">
        <v>4</v>
      </c>
      <c r="J67" s="245">
        <v>200</v>
      </c>
      <c r="K67" s="246"/>
      <c r="L67" s="247"/>
      <c r="M67" s="6" t="s">
        <v>25</v>
      </c>
      <c r="N67" s="6"/>
      <c r="O67" s="6"/>
      <c r="P67" s="6"/>
      <c r="Q67" s="43" t="s">
        <v>272</v>
      </c>
      <c r="R67" s="6"/>
      <c r="S67" s="6"/>
      <c r="T67" s="6"/>
      <c r="U67" s="6"/>
      <c r="V67" s="6"/>
      <c r="W67" s="44" t="s">
        <v>182</v>
      </c>
      <c r="X67" s="248">
        <v>230</v>
      </c>
      <c r="Y67" s="248"/>
      <c r="Z67" s="51"/>
    </row>
    <row r="68" spans="1:26" ht="16.5" customHeight="1" thickBot="1" thickTop="1">
      <c r="A68" s="2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27"/>
    </row>
    <row r="69" spans="1:26" ht="16.5" customHeight="1" thickBot="1" thickTop="1">
      <c r="A69" s="26"/>
      <c r="B69" s="6"/>
      <c r="C69" s="6"/>
      <c r="D69" s="123" t="s">
        <v>273</v>
      </c>
      <c r="E69" s="123"/>
      <c r="F69" s="123"/>
      <c r="G69" s="123"/>
      <c r="H69" s="12" t="s">
        <v>275</v>
      </c>
      <c r="I69" s="5" t="s">
        <v>4</v>
      </c>
      <c r="J69" s="189">
        <v>0.1</v>
      </c>
      <c r="K69" s="249"/>
      <c r="L69" s="190"/>
      <c r="M69" s="6" t="s">
        <v>7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27"/>
    </row>
    <row r="70" spans="1:26" ht="16.5" customHeight="1" thickTop="1">
      <c r="A70" s="2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27"/>
    </row>
    <row r="71" spans="1:26" ht="16.5" customHeight="1">
      <c r="A71" s="26"/>
      <c r="B71" s="6"/>
      <c r="C71" s="18" t="s">
        <v>184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2"/>
      <c r="V71" s="5"/>
      <c r="W71" s="4"/>
      <c r="X71" s="4"/>
      <c r="Y71" s="6"/>
      <c r="Z71" s="27"/>
    </row>
    <row r="72" spans="1:26" ht="16.5" customHeight="1">
      <c r="A72" s="2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12"/>
      <c r="W72" s="5"/>
      <c r="X72" s="4"/>
      <c r="Y72" s="6"/>
      <c r="Z72" s="27"/>
    </row>
    <row r="73" spans="1:26" ht="16.5" customHeight="1">
      <c r="A73" s="26"/>
      <c r="B73" s="6"/>
      <c r="C73" s="6"/>
      <c r="D73" s="54"/>
      <c r="E73" s="241" t="s">
        <v>268</v>
      </c>
      <c r="F73" s="241"/>
      <c r="G73" s="241"/>
      <c r="H73" s="241"/>
      <c r="I73" s="241"/>
      <c r="J73" s="19" t="s">
        <v>276</v>
      </c>
      <c r="K73" s="19"/>
      <c r="L73" s="242" t="str">
        <f>IF(F74&lt;=P74,"≦","NG")</f>
        <v>NG</v>
      </c>
      <c r="M73" s="242"/>
      <c r="N73" s="22"/>
      <c r="O73" s="241" t="s">
        <v>129</v>
      </c>
      <c r="P73" s="241"/>
      <c r="Q73" s="241"/>
      <c r="R73" s="241"/>
      <c r="S73" s="241"/>
      <c r="T73" s="19" t="s">
        <v>277</v>
      </c>
      <c r="U73" s="13"/>
      <c r="V73" s="6"/>
      <c r="W73" s="6"/>
      <c r="X73" s="6"/>
      <c r="Y73" s="6"/>
      <c r="Z73" s="27"/>
    </row>
    <row r="74" spans="1:26" ht="16.5" customHeight="1">
      <c r="A74" s="26"/>
      <c r="B74" s="6"/>
      <c r="C74" s="6"/>
      <c r="D74" s="16"/>
      <c r="E74" s="14"/>
      <c r="F74" s="244">
        <f>J63</f>
        <v>112</v>
      </c>
      <c r="G74" s="244"/>
      <c r="H74" s="244"/>
      <c r="I74" s="20" t="s">
        <v>231</v>
      </c>
      <c r="J74" s="14"/>
      <c r="K74" s="14"/>
      <c r="L74" s="243"/>
      <c r="M74" s="243"/>
      <c r="N74" s="23"/>
      <c r="O74" s="20"/>
      <c r="P74" s="244">
        <f>J65</f>
        <v>20</v>
      </c>
      <c r="Q74" s="244"/>
      <c r="R74" s="244"/>
      <c r="S74" s="20" t="s">
        <v>231</v>
      </c>
      <c r="T74" s="14"/>
      <c r="U74" s="15"/>
      <c r="V74" s="6"/>
      <c r="W74" s="6"/>
      <c r="X74" s="6"/>
      <c r="Y74" s="6"/>
      <c r="Z74" s="27"/>
    </row>
    <row r="75" spans="1:26" ht="16.5" customHeight="1">
      <c r="A75" s="2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27"/>
    </row>
    <row r="76" spans="1:26" ht="16.5" customHeight="1">
      <c r="A76" s="26"/>
      <c r="B76" s="11" t="s">
        <v>232</v>
      </c>
      <c r="C76" s="6"/>
      <c r="D76" s="6"/>
      <c r="E76" s="6"/>
      <c r="F76" s="6"/>
      <c r="G76" s="6"/>
      <c r="H76" s="6"/>
      <c r="I76" s="6"/>
      <c r="J76" s="6"/>
      <c r="K76" s="6"/>
      <c r="P76" s="6"/>
      <c r="U76" s="6"/>
      <c r="V76" s="6"/>
      <c r="W76" s="6"/>
      <c r="X76" s="6"/>
      <c r="Y76" s="6"/>
      <c r="Z76" s="27"/>
    </row>
    <row r="77" spans="1:26" ht="16.5" customHeight="1">
      <c r="A77" s="2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27"/>
    </row>
    <row r="78" spans="1:26" ht="16.5" customHeight="1">
      <c r="A78" s="26"/>
      <c r="B78" s="6"/>
      <c r="C78" s="6"/>
      <c r="D78" s="6"/>
      <c r="E78" s="6"/>
      <c r="F78" s="6"/>
      <c r="G78" s="6"/>
      <c r="H78" s="6"/>
      <c r="I78" s="6"/>
      <c r="J78" s="197" t="s">
        <v>102</v>
      </c>
      <c r="K78" s="197"/>
      <c r="L78" s="197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27"/>
    </row>
    <row r="79" spans="1:26" ht="16.5" customHeight="1">
      <c r="A79" s="2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 t="s">
        <v>205</v>
      </c>
      <c r="V79" s="6"/>
      <c r="W79" s="6"/>
      <c r="X79" s="6"/>
      <c r="Y79" s="6"/>
      <c r="Z79" s="27"/>
    </row>
    <row r="80" spans="1:26" ht="16.5" customHeight="1">
      <c r="A80" s="26"/>
      <c r="B80" s="6"/>
      <c r="C80" s="6"/>
      <c r="D80" s="6" t="s">
        <v>103</v>
      </c>
      <c r="E80" s="6"/>
      <c r="F80" s="6"/>
      <c r="G80" s="6"/>
      <c r="H80" s="6"/>
      <c r="I80" s="6"/>
      <c r="J80" s="6"/>
      <c r="K80" s="6"/>
      <c r="L80" s="6"/>
      <c r="M80" s="240" t="s">
        <v>260</v>
      </c>
      <c r="N80" s="6"/>
      <c r="O80" s="6"/>
      <c r="P80" s="6"/>
      <c r="Q80" s="213" t="s">
        <v>269</v>
      </c>
      <c r="R80" s="6"/>
      <c r="S80" s="6"/>
      <c r="T80" s="6"/>
      <c r="U80" s="6"/>
      <c r="V80" s="6"/>
      <c r="W80" s="6"/>
      <c r="X80" s="6"/>
      <c r="Y80" s="6"/>
      <c r="Z80" s="27"/>
    </row>
    <row r="81" spans="1:26" ht="16.5" customHeight="1">
      <c r="A81" s="2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240"/>
      <c r="N81" s="6"/>
      <c r="O81" s="6"/>
      <c r="P81" s="6"/>
      <c r="Q81" s="213"/>
      <c r="R81" s="6"/>
      <c r="S81" s="6"/>
      <c r="T81" s="6"/>
      <c r="U81" s="6" t="s">
        <v>103</v>
      </c>
      <c r="V81" s="6"/>
      <c r="W81" s="6"/>
      <c r="X81" s="6"/>
      <c r="Y81" s="6"/>
      <c r="Z81" s="27"/>
    </row>
    <row r="82" spans="1:26" ht="16.5" customHeight="1">
      <c r="A82" s="2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27"/>
    </row>
    <row r="83" spans="1:26" ht="16.5" customHeight="1">
      <c r="A83" s="2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27"/>
    </row>
    <row r="84" spans="1:26" ht="16.5" customHeight="1">
      <c r="A84" s="2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27"/>
    </row>
    <row r="85" spans="1:26" ht="16.5" customHeight="1" thickBot="1">
      <c r="A85" s="2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27"/>
    </row>
    <row r="86" spans="1:26" ht="16.5" customHeight="1" thickBot="1" thickTop="1">
      <c r="A86" s="26"/>
      <c r="B86" s="6"/>
      <c r="C86" s="123" t="s">
        <v>29</v>
      </c>
      <c r="D86" s="123"/>
      <c r="E86" s="123"/>
      <c r="F86" s="123"/>
      <c r="G86" s="123"/>
      <c r="H86" s="12" t="s">
        <v>260</v>
      </c>
      <c r="I86" s="5" t="s">
        <v>4</v>
      </c>
      <c r="J86" s="189">
        <v>0.4</v>
      </c>
      <c r="K86" s="190"/>
      <c r="L86" s="6" t="s">
        <v>7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27"/>
    </row>
    <row r="87" spans="1:26" ht="16.5" customHeight="1" thickBot="1" thickTop="1">
      <c r="A87" s="2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27"/>
    </row>
    <row r="88" spans="1:26" ht="16.5" customHeight="1" thickBot="1" thickTop="1">
      <c r="A88" s="26"/>
      <c r="B88" s="6"/>
      <c r="C88" s="123" t="s">
        <v>215</v>
      </c>
      <c r="D88" s="123"/>
      <c r="E88" s="123"/>
      <c r="F88" s="123"/>
      <c r="G88" s="123"/>
      <c r="H88" s="12" t="s">
        <v>261</v>
      </c>
      <c r="I88" s="5" t="s">
        <v>4</v>
      </c>
      <c r="J88" s="131">
        <v>0.2</v>
      </c>
      <c r="K88" s="133"/>
      <c r="L88" s="6"/>
      <c r="M88" s="6"/>
      <c r="N88" s="41" t="s">
        <v>180</v>
      </c>
      <c r="O88" s="42" t="s">
        <v>228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27"/>
    </row>
    <row r="89" spans="1:26" ht="16.5" customHeight="1" thickTop="1">
      <c r="A89" s="2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42"/>
      <c r="N89" s="6"/>
      <c r="O89" s="41" t="s">
        <v>229</v>
      </c>
      <c r="P89" s="42" t="s">
        <v>223</v>
      </c>
      <c r="Q89" s="42"/>
      <c r="R89" s="44" t="s">
        <v>182</v>
      </c>
      <c r="S89" s="239">
        <v>0.2</v>
      </c>
      <c r="T89" s="239"/>
      <c r="U89" s="6"/>
      <c r="V89" s="6"/>
      <c r="W89" s="6"/>
      <c r="X89" s="6"/>
      <c r="Y89" s="6"/>
      <c r="Z89" s="27"/>
    </row>
    <row r="90" spans="1:26" ht="16.5" customHeight="1">
      <c r="A90" s="2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42"/>
      <c r="N90" s="6"/>
      <c r="O90" s="41" t="s">
        <v>181</v>
      </c>
      <c r="P90" s="42" t="s">
        <v>224</v>
      </c>
      <c r="Q90" s="42"/>
      <c r="R90" s="44" t="s">
        <v>176</v>
      </c>
      <c r="S90" s="239">
        <v>0.5</v>
      </c>
      <c r="T90" s="239"/>
      <c r="U90" s="6"/>
      <c r="V90" s="6"/>
      <c r="W90" s="6"/>
      <c r="X90" s="6"/>
      <c r="Y90" s="6"/>
      <c r="Z90" s="27"/>
    </row>
    <row r="91" spans="1:26" ht="16.5" customHeight="1" thickBot="1">
      <c r="A91" s="2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42"/>
      <c r="N91" s="6"/>
      <c r="O91" s="41"/>
      <c r="P91" s="42"/>
      <c r="Q91" s="42"/>
      <c r="R91" s="44"/>
      <c r="S91" s="45"/>
      <c r="T91" s="45"/>
      <c r="U91" s="6"/>
      <c r="V91" s="6"/>
      <c r="W91" s="6"/>
      <c r="X91" s="6"/>
      <c r="Y91" s="6"/>
      <c r="Z91" s="27"/>
    </row>
    <row r="92" spans="1:26" ht="16.5" customHeight="1" thickBot="1" thickTop="1">
      <c r="A92" s="26"/>
      <c r="B92" s="6"/>
      <c r="C92" s="123" t="s">
        <v>233</v>
      </c>
      <c r="D92" s="123"/>
      <c r="E92" s="123"/>
      <c r="F92" s="123"/>
      <c r="G92" s="123"/>
      <c r="H92" s="12" t="s">
        <v>217</v>
      </c>
      <c r="I92" s="5" t="s">
        <v>11</v>
      </c>
      <c r="J92" s="131">
        <v>120.8</v>
      </c>
      <c r="K92" s="133"/>
      <c r="L92" s="6" t="s">
        <v>218</v>
      </c>
      <c r="M92" s="6"/>
      <c r="N92" s="41" t="s">
        <v>180</v>
      </c>
      <c r="O92" s="42" t="s">
        <v>233</v>
      </c>
      <c r="P92" s="6"/>
      <c r="Q92" s="6"/>
      <c r="R92" s="6"/>
      <c r="S92" s="6"/>
      <c r="T92" s="6"/>
      <c r="U92" s="6"/>
      <c r="V92" s="6"/>
      <c r="W92" s="6"/>
      <c r="X92" s="6"/>
      <c r="Y92" s="6"/>
      <c r="Z92" s="27"/>
    </row>
    <row r="93" spans="1:26" ht="16.5" customHeight="1" thickTop="1">
      <c r="A93" s="2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1" t="s">
        <v>234</v>
      </c>
      <c r="P93" s="43" t="s">
        <v>225</v>
      </c>
      <c r="Q93" s="6"/>
      <c r="R93" s="6"/>
      <c r="S93" s="6"/>
      <c r="T93" s="6"/>
      <c r="U93" s="6"/>
      <c r="V93" s="44" t="s">
        <v>182</v>
      </c>
      <c r="W93" s="238">
        <v>98.2</v>
      </c>
      <c r="X93" s="238"/>
      <c r="Y93" s="6" t="s">
        <v>218</v>
      </c>
      <c r="Z93" s="27"/>
    </row>
    <row r="94" spans="1:26" ht="16.5" customHeight="1">
      <c r="A94" s="2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1" t="s">
        <v>235</v>
      </c>
      <c r="P94" s="43" t="s">
        <v>226</v>
      </c>
      <c r="Q94" s="6"/>
      <c r="R94" s="6"/>
      <c r="S94" s="6"/>
      <c r="T94" s="6"/>
      <c r="U94" s="6"/>
      <c r="V94" s="44" t="s">
        <v>182</v>
      </c>
      <c r="W94" s="238">
        <v>120.8</v>
      </c>
      <c r="X94" s="238"/>
      <c r="Y94" s="6" t="s">
        <v>218</v>
      </c>
      <c r="Z94" s="27"/>
    </row>
    <row r="95" spans="1:26" ht="16.5" customHeight="1">
      <c r="A95" s="2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27"/>
    </row>
    <row r="96" spans="1:26" ht="16.5" customHeight="1">
      <c r="A96" s="26"/>
      <c r="B96" s="6"/>
      <c r="C96" s="6" t="s">
        <v>206</v>
      </c>
      <c r="D96" s="6"/>
      <c r="E96" s="6"/>
      <c r="F96" s="6"/>
      <c r="G96" s="12" t="s">
        <v>262</v>
      </c>
      <c r="H96" s="5" t="s">
        <v>11</v>
      </c>
      <c r="I96" s="6" t="s">
        <v>263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27"/>
    </row>
    <row r="97" spans="1:26" ht="16.5" customHeight="1">
      <c r="A97" s="26"/>
      <c r="B97" s="6"/>
      <c r="C97" s="6"/>
      <c r="D97" s="6"/>
      <c r="E97" s="6"/>
      <c r="F97" s="6"/>
      <c r="G97" s="6"/>
      <c r="H97" s="5" t="s">
        <v>11</v>
      </c>
      <c r="I97" s="186">
        <f>ROUND(1/360*J88*J92*J59/10000,3)</f>
        <v>0.013</v>
      </c>
      <c r="J97" s="186"/>
      <c r="K97" s="186"/>
      <c r="L97" s="6" t="s">
        <v>136</v>
      </c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27"/>
    </row>
    <row r="98" spans="1:26" ht="16.5" customHeight="1">
      <c r="A98" s="2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27"/>
    </row>
    <row r="99" spans="1:26" ht="16.5" customHeight="1">
      <c r="A99" s="26"/>
      <c r="B99" s="6"/>
      <c r="C99" s="234" t="s">
        <v>213</v>
      </c>
      <c r="D99" s="233"/>
      <c r="E99" s="233"/>
      <c r="F99" s="233"/>
      <c r="G99" s="235" t="s">
        <v>264</v>
      </c>
      <c r="H99" s="236" t="s">
        <v>11</v>
      </c>
      <c r="I99" s="237" t="s">
        <v>207</v>
      </c>
      <c r="J99" s="237"/>
      <c r="K99" s="237"/>
      <c r="L99" s="237"/>
      <c r="M99" s="237"/>
      <c r="N99" s="6"/>
      <c r="O99" s="6"/>
      <c r="P99" s="12" t="s">
        <v>209</v>
      </c>
      <c r="Q99" s="5" t="s">
        <v>11</v>
      </c>
      <c r="R99" s="115">
        <v>0.6</v>
      </c>
      <c r="S99" s="115"/>
      <c r="T99" s="6"/>
      <c r="U99" s="6"/>
      <c r="V99" s="6"/>
      <c r="W99" s="6"/>
      <c r="X99" s="6"/>
      <c r="Y99" s="6"/>
      <c r="Z99" s="27"/>
    </row>
    <row r="100" spans="1:26" ht="16.5" customHeight="1">
      <c r="A100" s="26"/>
      <c r="B100" s="6"/>
      <c r="C100" s="233"/>
      <c r="D100" s="233"/>
      <c r="E100" s="233"/>
      <c r="F100" s="233"/>
      <c r="G100" s="235"/>
      <c r="H100" s="236"/>
      <c r="I100" s="6" t="s">
        <v>208</v>
      </c>
      <c r="J100" s="6"/>
      <c r="K100" s="6" t="s">
        <v>265</v>
      </c>
      <c r="L100" s="6"/>
      <c r="M100" s="6"/>
      <c r="N100" s="6"/>
      <c r="O100" s="6"/>
      <c r="P100" s="12" t="s">
        <v>210</v>
      </c>
      <c r="Q100" s="5" t="s">
        <v>11</v>
      </c>
      <c r="R100" s="115">
        <v>9.8</v>
      </c>
      <c r="S100" s="115"/>
      <c r="T100" s="6" t="s">
        <v>136</v>
      </c>
      <c r="U100" s="6"/>
      <c r="V100" s="6"/>
      <c r="W100" s="6"/>
      <c r="X100" s="6"/>
      <c r="Y100" s="6"/>
      <c r="Z100" s="27"/>
    </row>
    <row r="101" spans="1:26" ht="16.5" customHeight="1">
      <c r="A101" s="26"/>
      <c r="B101" s="6"/>
      <c r="C101" s="6"/>
      <c r="D101" s="6"/>
      <c r="E101" s="6"/>
      <c r="F101" s="6"/>
      <c r="G101" s="6"/>
      <c r="H101" s="5" t="s">
        <v>11</v>
      </c>
      <c r="I101" s="186">
        <f>IF(J86=0,0,ROUND(I97/(R99*(2*R100*J86)^(1/2)),3))</f>
        <v>0.008</v>
      </c>
      <c r="J101" s="186"/>
      <c r="K101" s="186"/>
      <c r="L101" s="6" t="s">
        <v>25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27"/>
    </row>
    <row r="102" spans="1:26" ht="16.5" customHeight="1">
      <c r="A102" s="26"/>
      <c r="B102" s="6"/>
      <c r="C102" s="6"/>
      <c r="D102" s="6"/>
      <c r="E102" s="6"/>
      <c r="F102" s="6"/>
      <c r="G102" s="6"/>
      <c r="H102" s="5"/>
      <c r="I102" s="25"/>
      <c r="J102" s="25"/>
      <c r="K102" s="25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27"/>
    </row>
    <row r="103" spans="1:26" ht="16.5" customHeight="1">
      <c r="A103" s="26"/>
      <c r="B103" s="6"/>
      <c r="C103" s="233" t="s">
        <v>219</v>
      </c>
      <c r="D103" s="233"/>
      <c r="E103" s="233"/>
      <c r="F103" s="233"/>
      <c r="G103" s="46" t="s">
        <v>221</v>
      </c>
      <c r="H103" s="55" t="s">
        <v>11</v>
      </c>
      <c r="I103" s="6"/>
      <c r="J103" s="232" t="s">
        <v>285</v>
      </c>
      <c r="K103" s="232"/>
      <c r="L103" s="232"/>
      <c r="M103" s="6"/>
      <c r="N103" s="6"/>
      <c r="O103" s="6"/>
      <c r="P103" s="123" t="s">
        <v>220</v>
      </c>
      <c r="Q103" s="123"/>
      <c r="R103" s="123"/>
      <c r="S103" s="123"/>
      <c r="T103" s="12" t="s">
        <v>222</v>
      </c>
      <c r="U103" s="5" t="s">
        <v>11</v>
      </c>
      <c r="V103" s="6"/>
      <c r="W103" s="6" t="s">
        <v>264</v>
      </c>
      <c r="X103" s="6"/>
      <c r="Y103" s="6"/>
      <c r="Z103" s="27"/>
    </row>
    <row r="104" spans="1:26" ht="16.5" customHeight="1">
      <c r="A104" s="26"/>
      <c r="B104" s="6"/>
      <c r="C104" s="57"/>
      <c r="D104" s="57"/>
      <c r="E104" s="57"/>
      <c r="F104" s="57"/>
      <c r="G104" s="57"/>
      <c r="H104" s="5" t="s">
        <v>11</v>
      </c>
      <c r="I104" s="229">
        <f>ROUND((4*I101/PI())^(1/2),2)</f>
        <v>0.1</v>
      </c>
      <c r="J104" s="230"/>
      <c r="K104" s="231"/>
      <c r="L104" s="6" t="s">
        <v>117</v>
      </c>
      <c r="M104" s="6"/>
      <c r="N104" s="6"/>
      <c r="O104" s="6"/>
      <c r="P104" s="6"/>
      <c r="Q104" s="6"/>
      <c r="R104" s="6"/>
      <c r="S104" s="6"/>
      <c r="T104" s="6"/>
      <c r="U104" s="5" t="s">
        <v>11</v>
      </c>
      <c r="V104" s="229">
        <f>ROUND(I101^(1/2),2)</f>
        <v>0.09</v>
      </c>
      <c r="W104" s="230"/>
      <c r="X104" s="231"/>
      <c r="Y104" s="6" t="s">
        <v>117</v>
      </c>
      <c r="Z104" s="27"/>
    </row>
    <row r="105" spans="1:26" ht="16.5" customHeight="1">
      <c r="A105" s="26"/>
      <c r="B105" s="6"/>
      <c r="C105" s="6"/>
      <c r="D105" s="6"/>
      <c r="E105" s="6"/>
      <c r="F105" s="6"/>
      <c r="G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27"/>
    </row>
    <row r="106" spans="1:26" ht="16.5" customHeight="1">
      <c r="A106" s="16"/>
      <c r="B106" s="14"/>
      <c r="C106" s="14"/>
      <c r="D106" s="14"/>
      <c r="E106" s="14"/>
      <c r="F106" s="14"/>
      <c r="G106" s="14"/>
      <c r="H106" s="21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</row>
  </sheetData>
  <sheetProtection password="C6EA" sheet="1" objects="1" scenarios="1" selectLockedCells="1"/>
  <mergeCells count="100">
    <mergeCell ref="X13:Y13"/>
    <mergeCell ref="Q26:Q27"/>
    <mergeCell ref="M26:M27"/>
    <mergeCell ref="J38:K38"/>
    <mergeCell ref="W39:X39"/>
    <mergeCell ref="J13:L13"/>
    <mergeCell ref="O19:S19"/>
    <mergeCell ref="R45:S45"/>
    <mergeCell ref="R46:S46"/>
    <mergeCell ref="P20:R20"/>
    <mergeCell ref="S36:T36"/>
    <mergeCell ref="I45:M45"/>
    <mergeCell ref="J24:L24"/>
    <mergeCell ref="A1:Z1"/>
    <mergeCell ref="C9:G9"/>
    <mergeCell ref="C7:G7"/>
    <mergeCell ref="C11:G11"/>
    <mergeCell ref="J7:L7"/>
    <mergeCell ref="J9:L9"/>
    <mergeCell ref="J11:L11"/>
    <mergeCell ref="C5:G5"/>
    <mergeCell ref="J5:L5"/>
    <mergeCell ref="X8:Y8"/>
    <mergeCell ref="X7:Y7"/>
    <mergeCell ref="J15:L15"/>
    <mergeCell ref="E19:I19"/>
    <mergeCell ref="D15:G15"/>
    <mergeCell ref="L19:M20"/>
    <mergeCell ref="F20:H20"/>
    <mergeCell ref="X9:Y9"/>
    <mergeCell ref="X11:Y11"/>
    <mergeCell ref="D13:G13"/>
    <mergeCell ref="X12:Y12"/>
    <mergeCell ref="C38:G38"/>
    <mergeCell ref="J32:K32"/>
    <mergeCell ref="C32:G32"/>
    <mergeCell ref="C34:G34"/>
    <mergeCell ref="J34:K34"/>
    <mergeCell ref="C61:G61"/>
    <mergeCell ref="J61:L61"/>
    <mergeCell ref="C45:F46"/>
    <mergeCell ref="I43:K43"/>
    <mergeCell ref="I47:K47"/>
    <mergeCell ref="X61:Y61"/>
    <mergeCell ref="A55:Z55"/>
    <mergeCell ref="C59:G59"/>
    <mergeCell ref="J59:L59"/>
    <mergeCell ref="C49:F49"/>
    <mergeCell ref="J49:L49"/>
    <mergeCell ref="P49:S49"/>
    <mergeCell ref="X62:Y62"/>
    <mergeCell ref="C63:G63"/>
    <mergeCell ref="J63:L63"/>
    <mergeCell ref="X63:Y63"/>
    <mergeCell ref="W40:X40"/>
    <mergeCell ref="S35:T35"/>
    <mergeCell ref="G45:G46"/>
    <mergeCell ref="H45:H46"/>
    <mergeCell ref="I50:K50"/>
    <mergeCell ref="V50:X50"/>
    <mergeCell ref="D67:G67"/>
    <mergeCell ref="J67:L67"/>
    <mergeCell ref="X67:Y67"/>
    <mergeCell ref="D69:G69"/>
    <mergeCell ref="J69:L69"/>
    <mergeCell ref="C65:G65"/>
    <mergeCell ref="J65:L65"/>
    <mergeCell ref="X65:Y65"/>
    <mergeCell ref="X66:Y66"/>
    <mergeCell ref="J78:L78"/>
    <mergeCell ref="M80:M81"/>
    <mergeCell ref="Q80:Q81"/>
    <mergeCell ref="C86:G86"/>
    <mergeCell ref="J86:K86"/>
    <mergeCell ref="E73:I73"/>
    <mergeCell ref="L73:M74"/>
    <mergeCell ref="O73:S73"/>
    <mergeCell ref="F74:H74"/>
    <mergeCell ref="P74:R74"/>
    <mergeCell ref="C92:G92"/>
    <mergeCell ref="J92:K92"/>
    <mergeCell ref="W93:X93"/>
    <mergeCell ref="W94:X94"/>
    <mergeCell ref="C88:G88"/>
    <mergeCell ref="J88:K88"/>
    <mergeCell ref="S89:T89"/>
    <mergeCell ref="S90:T90"/>
    <mergeCell ref="C103:F103"/>
    <mergeCell ref="I97:K97"/>
    <mergeCell ref="C99:F100"/>
    <mergeCell ref="G99:G100"/>
    <mergeCell ref="H99:H100"/>
    <mergeCell ref="I99:M99"/>
    <mergeCell ref="V104:X104"/>
    <mergeCell ref="I104:K104"/>
    <mergeCell ref="J103:L103"/>
    <mergeCell ref="R99:S99"/>
    <mergeCell ref="R100:S100"/>
    <mergeCell ref="I101:K101"/>
    <mergeCell ref="P103:S10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江南市</cp:lastModifiedBy>
  <cp:lastPrinted>2018-03-08T00:10:40Z</cp:lastPrinted>
  <dcterms:created xsi:type="dcterms:W3CDTF">2008-05-19T01:47:17Z</dcterms:created>
  <dcterms:modified xsi:type="dcterms:W3CDTF">2018-03-22T05:40:00Z</dcterms:modified>
  <cp:category/>
  <cp:version/>
  <cp:contentType/>
  <cp:contentStatus/>
</cp:coreProperties>
</file>