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32CA12D5-E807-4AED-994C-9E6257347AE1}" xr6:coauthVersionLast="47" xr6:coauthVersionMax="47" xr10:uidLastSave="{00000000-0000-0000-0000-000000000000}"/>
  <bookViews>
    <workbookView xWindow="-120" yWindow="-120" windowWidth="20730" windowHeight="1131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<sst xmlns="http://schemas.openxmlformats.org/spreadsheetml/2006/main" count="11528" uniqueCount="2433">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</sst>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2430</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2340</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2306</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1">
        <v>1334567890</v>
      </c>
      <c r="D55" s="742"/>
      <c r="E55" s="742"/>
      <c r="F55" s="742"/>
      <c r="G55" s="742"/>
      <c r="H55" s="742"/>
      <c r="I55" s="742"/>
      <c r="J55" s="742"/>
      <c r="K55" s="742"/>
      <c r="L55" s="743"/>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1">
        <v>1334567891</v>
      </c>
      <c r="D56" s="742"/>
      <c r="E56" s="742"/>
      <c r="F56" s="742"/>
      <c r="G56" s="742"/>
      <c r="H56" s="742"/>
      <c r="I56" s="742"/>
      <c r="J56" s="742"/>
      <c r="K56" s="742"/>
      <c r="L56" s="743"/>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1">
        <v>1334567892</v>
      </c>
      <c r="D57" s="742"/>
      <c r="E57" s="742"/>
      <c r="F57" s="742"/>
      <c r="G57" s="742"/>
      <c r="H57" s="742"/>
      <c r="I57" s="742"/>
      <c r="J57" s="742"/>
      <c r="K57" s="742"/>
      <c r="L57" s="743"/>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1">
        <v>1334567893</v>
      </c>
      <c r="D58" s="742"/>
      <c r="E58" s="742"/>
      <c r="F58" s="742"/>
      <c r="G58" s="742"/>
      <c r="H58" s="742"/>
      <c r="I58" s="742"/>
      <c r="J58" s="742"/>
      <c r="K58" s="742"/>
      <c r="L58" s="743"/>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1">
        <v>1334567893</v>
      </c>
      <c r="D59" s="742"/>
      <c r="E59" s="742"/>
      <c r="F59" s="742"/>
      <c r="G59" s="742"/>
      <c r="H59" s="742"/>
      <c r="I59" s="742"/>
      <c r="J59" s="742"/>
      <c r="K59" s="742"/>
      <c r="L59" s="743"/>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1">
        <v>1334567894</v>
      </c>
      <c r="D60" s="742"/>
      <c r="E60" s="742"/>
      <c r="F60" s="742"/>
      <c r="G60" s="742"/>
      <c r="H60" s="742"/>
      <c r="I60" s="742"/>
      <c r="J60" s="742"/>
      <c r="K60" s="742"/>
      <c r="L60" s="743"/>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2313</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2390</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2312</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2338</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2425</v>
      </c>
      <c r="AN27" s="819"/>
      <c r="AO27" s="819"/>
      <c r="AP27" s="819"/>
      <c r="AQ27" s="819"/>
      <c r="AR27" s="819"/>
      <c r="AS27" s="819"/>
      <c r="AT27" s="819"/>
      <c r="AU27" s="819"/>
      <c r="AV27" s="819"/>
      <c r="AW27" s="819"/>
      <c r="AX27" s="819"/>
      <c r="AY27" s="820"/>
    </row>
    <row r="28" spans="1:51" ht="16.5" customHeight="1" thickBot="1">
      <c r="A28" s="172"/>
      <c r="B28" s="201" t="s">
        <v>2246</v>
      </c>
      <c r="C28" s="967" t="s">
        <v>2311</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2392</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2391</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2323</v>
      </c>
      <c r="AR49" s="170" t="b">
        <v>0</v>
      </c>
      <c r="AS49" s="879" t="s">
        <v>2324</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2318</v>
      </c>
      <c r="AO50" s="879"/>
      <c r="AP50" s="879"/>
      <c r="AR50" s="170" t="b">
        <v>1</v>
      </c>
      <c r="AS50" s="879" t="s">
        <v>2325</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2319</v>
      </c>
      <c r="AO51" s="879"/>
      <c r="AP51" s="879"/>
      <c r="AR51" s="170" t="b">
        <v>0</v>
      </c>
      <c r="AS51" s="879" t="s">
        <v>2322</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2320</v>
      </c>
      <c r="AO52" s="879"/>
      <c r="AP52" s="879"/>
      <c r="AR52" s="170" t="b">
        <v>1</v>
      </c>
      <c r="AS52" s="879" t="s">
        <v>2326</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2321</v>
      </c>
      <c r="AO53" s="879"/>
      <c r="AP53" s="879"/>
      <c r="AQ53" s="175"/>
      <c r="AR53" s="170" t="b">
        <v>0</v>
      </c>
      <c r="AS53" s="879" t="s">
        <v>2327</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2322</v>
      </c>
      <c r="AO54" s="879"/>
      <c r="AP54" s="879"/>
      <c r="AR54" s="170" t="b">
        <v>1</v>
      </c>
      <c r="AS54" s="879" t="s">
        <v>2328</v>
      </c>
      <c r="AT54" s="879"/>
    </row>
    <row r="55" spans="1:55" ht="24.75" customHeight="1">
      <c r="A55" s="172"/>
      <c r="B55" s="1032" t="s">
        <v>262</v>
      </c>
      <c r="C55" s="1033"/>
      <c r="D55" s="1033"/>
      <c r="E55" s="1034"/>
      <c r="F55" s="1158"/>
      <c r="G55" s="1022" t="s">
        <v>260</v>
      </c>
      <c r="H55" s="1023"/>
      <c r="I55" s="1160"/>
      <c r="J55" s="1022" t="s">
        <v>261</v>
      </c>
      <c r="K55" s="1023"/>
      <c r="L55" s="1023"/>
      <c r="M55" s="1024"/>
      <c r="N55" s="1028" t="s">
        <v>2408</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2315</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2316</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2398</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2369</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2335</v>
      </c>
      <c r="AA67" s="251"/>
      <c r="AB67" s="172"/>
      <c r="AC67" s="172"/>
      <c r="AD67" s="172"/>
      <c r="AE67" s="172"/>
      <c r="AF67" s="172"/>
      <c r="AG67" s="172" t="s">
        <v>167</v>
      </c>
      <c r="AH67" s="252" t="str">
        <f>IF(T68&lt;T67,"×","")</f>
        <v/>
      </c>
      <c r="AI67" s="172"/>
      <c r="AJ67" s="172"/>
      <c r="AK67" s="172"/>
      <c r="AL67" s="172"/>
      <c r="AM67" s="824" t="s">
        <v>2399</v>
      </c>
      <c r="AN67" s="825"/>
      <c r="AO67" s="825"/>
      <c r="AP67" s="825"/>
      <c r="AQ67" s="825"/>
      <c r="AR67" s="825"/>
      <c r="AS67" s="825"/>
      <c r="AT67" s="825"/>
      <c r="AU67" s="825"/>
      <c r="AV67" s="825"/>
      <c r="AW67" s="825"/>
      <c r="AX67" s="825"/>
      <c r="AY67" s="826"/>
    </row>
    <row r="68" spans="1:74" ht="23.25" customHeight="1" thickBot="1">
      <c r="A68" s="172"/>
      <c r="B68" s="1104" t="s">
        <v>2393</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2371</v>
      </c>
      <c r="AN68" s="825"/>
      <c r="AO68" s="825"/>
      <c r="AP68" s="825"/>
      <c r="AQ68" s="825"/>
      <c r="AR68" s="825"/>
      <c r="AS68" s="825"/>
      <c r="AT68" s="825"/>
      <c r="AU68" s="825"/>
      <c r="AV68" s="825"/>
      <c r="AW68" s="825"/>
      <c r="AX68" s="825"/>
      <c r="AY68" s="826"/>
    </row>
    <row r="69" spans="1:74" ht="19.5" customHeight="1" thickBot="1">
      <c r="A69" s="172"/>
      <c r="B69" s="256"/>
      <c r="C69" s="1102" t="s">
        <v>2395</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2335</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2394</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2329</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2362</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2361</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2317</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2400</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2396</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2317</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2401</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2397</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IF(OR('別紙様式2-2（４・５月分）'!AR8="処遇加算Ⅰ・Ⅱあり",'別紙様式2-3（６月以降分）'!BC6="旧処遇加算Ⅰ・Ⅱ相当あり"),"該当","")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IF(AND('別紙様式2-2（４・５月分）'!AR8="処遇加算Ⅰ・Ⅱなし",'別紙様式2-3（６月以降分）'!BC6="旧処遇加算Ⅰ・Ⅱ相当なし"),"該当","")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2329</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2331</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2329</v>
      </c>
      <c r="AO107" s="879"/>
      <c r="AP107" s="879"/>
      <c r="AQ107" s="175"/>
      <c r="AR107" s="170" t="b">
        <v>0</v>
      </c>
      <c r="AS107" s="879" t="s">
        <v>2332</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2331</v>
      </c>
      <c r="AO108" s="879"/>
      <c r="AP108" s="879"/>
      <c r="AQ108" s="317"/>
      <c r="AR108" s="170" t="b">
        <v>0</v>
      </c>
      <c r="AS108" s="879" t="s">
        <v>2333</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2427</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2403</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2424</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2404</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2402</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9" t="s">
        <v>2332</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2329</v>
      </c>
      <c r="AO118" s="879"/>
      <c r="AP118" s="879"/>
      <c r="AR118" s="170" t="b">
        <v>0</v>
      </c>
      <c r="AS118" s="879" t="s">
        <v>2333</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2331</v>
      </c>
      <c r="AO119" s="879"/>
      <c r="AP119" s="879"/>
      <c r="AR119" s="170" t="b">
        <v>0</v>
      </c>
      <c r="AS119" s="879" t="s">
        <v>2334</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2405</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2406</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2412</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2410</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2413</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2411</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2414</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2426</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2407</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2336</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2337</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2330</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2309</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2364</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IF(AM116="記入不要","",IF(OR(S118="○",AK125="○"),"○","×"))</f>
        <v>○</v>
      </c>
      <c r="AL223" s="172"/>
      <c r="AM223" s="175"/>
    </row>
    <row r="224" spans="1:56" s="183" customFormat="1" ht="36" customHeight="1">
      <c r="A224" s="182"/>
      <c r="B224" s="427" t="s">
        <v>2366</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2367</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2368</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7" t="s">
        <v>2379</v>
      </c>
      <c r="B5" s="1308"/>
      <c r="C5" s="1308"/>
      <c r="D5" s="1308"/>
      <c r="E5" s="1308"/>
      <c r="F5" s="1308"/>
      <c r="G5" s="1308"/>
      <c r="H5" s="1308"/>
      <c r="I5" s="1308"/>
      <c r="J5" s="130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7" t="s">
        <v>2380</v>
      </c>
      <c r="B6" s="1308"/>
      <c r="C6" s="1308"/>
      <c r="D6" s="1308"/>
      <c r="E6" s="1308"/>
      <c r="F6" s="1308"/>
      <c r="G6" s="1308"/>
      <c r="H6" s="1308"/>
      <c r="I6" s="1308"/>
      <c r="J6" s="130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10" t="s">
        <v>2381</v>
      </c>
      <c r="B7" s="1308"/>
      <c r="C7" s="1308"/>
      <c r="D7" s="1308"/>
      <c r="E7" s="1308"/>
      <c r="F7" s="1308"/>
      <c r="G7" s="1308"/>
      <c r="H7" s="1308"/>
      <c r="I7" s="1308"/>
      <c r="J7" s="130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2375</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2358</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311" t="s">
        <v>2374</v>
      </c>
      <c r="B9" s="1311"/>
      <c r="C9" s="1311"/>
      <c r="D9" s="1311"/>
      <c r="E9" s="1311"/>
      <c r="F9" s="1311"/>
      <c r="G9" s="1311"/>
      <c r="H9" s="1311"/>
      <c r="I9" s="1311"/>
      <c r="J9" s="131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3" t="s">
        <v>2387</v>
      </c>
      <c r="B10" s="1323"/>
      <c r="C10" s="1323"/>
      <c r="D10" s="1323"/>
      <c r="E10" s="1323"/>
      <c r="F10" s="1323"/>
      <c r="G10" s="1323"/>
      <c r="H10" s="1323"/>
      <c r="I10" s="1323"/>
      <c r="J10" s="1323"/>
      <c r="K10" s="1323"/>
      <c r="L10" s="132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4"/>
      <c r="B11" s="1324"/>
      <c r="C11" s="1324"/>
      <c r="D11" s="1324"/>
      <c r="E11" s="1324"/>
      <c r="F11" s="1324"/>
      <c r="G11" s="1324"/>
      <c r="H11" s="1324"/>
      <c r="I11" s="1324"/>
      <c r="J11" s="1324"/>
      <c r="K11" s="1324"/>
      <c r="L11" s="132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6"/>
      <c r="B12" s="1315" t="s">
        <v>2344</v>
      </c>
      <c r="C12" s="1316"/>
      <c r="D12" s="1316"/>
      <c r="E12" s="1316"/>
      <c r="F12" s="1317"/>
      <c r="G12" s="1321" t="s">
        <v>63</v>
      </c>
      <c r="H12" s="1274" t="s">
        <v>88</v>
      </c>
      <c r="I12" s="1274"/>
      <c r="J12" s="1282" t="s">
        <v>69</v>
      </c>
      <c r="K12" s="1268" t="s">
        <v>40</v>
      </c>
      <c r="L12" s="1270" t="s">
        <v>2191</v>
      </c>
      <c r="M12" s="1272"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2378</v>
      </c>
      <c r="AG12" s="1248" t="s">
        <v>2216</v>
      </c>
      <c r="AH12" s="1249"/>
      <c r="AI12" s="1253" t="s">
        <v>255</v>
      </c>
      <c r="AJ12" s="1254"/>
      <c r="AK12" s="543" t="s">
        <v>249</v>
      </c>
      <c r="AL12" s="543" t="s">
        <v>253</v>
      </c>
      <c r="AM12" s="544" t="s">
        <v>254</v>
      </c>
      <c r="AN12" s="1330" t="s">
        <v>2343</v>
      </c>
      <c r="AY12" s="1332" t="s">
        <v>2376</v>
      </c>
    </row>
    <row r="13" spans="1:213" ht="127.5" customHeight="1" thickBot="1">
      <c r="A13" s="1297"/>
      <c r="B13" s="1318"/>
      <c r="C13" s="1319"/>
      <c r="D13" s="1319"/>
      <c r="E13" s="1319"/>
      <c r="F13" s="1320"/>
      <c r="G13" s="1322"/>
      <c r="H13" s="545" t="s">
        <v>2428</v>
      </c>
      <c r="I13" s="545" t="s">
        <v>2346</v>
      </c>
      <c r="J13" s="1283"/>
      <c r="K13" s="1269"/>
      <c r="L13" s="1271"/>
      <c r="M13" s="1273"/>
      <c r="N13" s="1258"/>
      <c r="O13" s="546" t="s">
        <v>2352</v>
      </c>
      <c r="P13" s="547" t="s">
        <v>2129</v>
      </c>
      <c r="Q13" s="546" t="s">
        <v>2233</v>
      </c>
      <c r="R13" s="547" t="s">
        <v>191</v>
      </c>
      <c r="S13" s="1250" t="s">
        <v>2351</v>
      </c>
      <c r="T13" s="1251"/>
      <c r="U13" s="1251"/>
      <c r="V13" s="1251"/>
      <c r="W13" s="1251"/>
      <c r="X13" s="1251"/>
      <c r="Y13" s="1251"/>
      <c r="Z13" s="1251"/>
      <c r="AA13" s="1251"/>
      <c r="AB13" s="1251"/>
      <c r="AC13" s="1251"/>
      <c r="AD13" s="1252"/>
      <c r="AE13" s="548" t="s">
        <v>2310</v>
      </c>
      <c r="AF13" s="1246"/>
      <c r="AG13" s="549" t="s">
        <v>2217</v>
      </c>
      <c r="AH13" s="550" t="s">
        <v>2218</v>
      </c>
      <c r="AI13" s="551" t="s">
        <v>2348</v>
      </c>
      <c r="AJ13" s="550" t="s">
        <v>2349</v>
      </c>
      <c r="AK13" s="552" t="s">
        <v>248</v>
      </c>
      <c r="AL13" s="552" t="s">
        <v>2360</v>
      </c>
      <c r="AM13" s="553" t="s">
        <v>2353</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312">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279" t="str">
        <f>IF(基本情報入力シート!X54="","",基本情報入力シート!X54)</f>
        <v>○○ケアセンター</v>
      </c>
      <c r="K14" s="1259" t="str">
        <f>IF(基本情報入力シート!Y54="","",基本情報入力シート!Y54)</f>
        <v>訪問介護</v>
      </c>
      <c r="L14" s="1262">
        <f>IF(基本情報入力シート!AB54="","",基本情報入力シート!AB54)</f>
        <v>185000</v>
      </c>
      <c r="M14" s="1265">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3"/>
      <c r="B15" s="1305"/>
      <c r="C15" s="1300"/>
      <c r="D15" s="1300"/>
      <c r="E15" s="1300"/>
      <c r="F15" s="1301"/>
      <c r="G15" s="1280"/>
      <c r="H15" s="1280"/>
      <c r="I15" s="1280"/>
      <c r="J15" s="1280"/>
      <c r="K15" s="1260"/>
      <c r="L15" s="1263"/>
      <c r="M15" s="1266"/>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4"/>
      <c r="B16" s="1306"/>
      <c r="C16" s="1302"/>
      <c r="D16" s="1302"/>
      <c r="E16" s="1302"/>
      <c r="F16" s="1303"/>
      <c r="G16" s="1281"/>
      <c r="H16" s="1281"/>
      <c r="I16" s="1281"/>
      <c r="J16" s="1281"/>
      <c r="K16" s="1261"/>
      <c r="L16" s="1264"/>
      <c r="M16" s="1267"/>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6">
        <v>2</v>
      </c>
      <c r="B17" s="1298">
        <f>IF(基本情報入力シート!C55="","",基本情報入力シート!C55)</f>
        <v>1334567890</v>
      </c>
      <c r="C17" s="1298"/>
      <c r="D17" s="1298"/>
      <c r="E17" s="1298"/>
      <c r="F17" s="1299"/>
      <c r="G17" s="1279" t="str">
        <f>IF(基本情報入力シート!M55="","",基本情報入力シート!M55)</f>
        <v>千代田区・中央区・港区</v>
      </c>
      <c r="H17" s="1279" t="str">
        <f>IF(基本情報入力シート!R55="","",基本情報入力シート!R55)</f>
        <v>東京都</v>
      </c>
      <c r="I17" s="1279" t="str">
        <f>IF(基本情報入力シート!W55="","",基本情報入力シート!W55)</f>
        <v>千代田区</v>
      </c>
      <c r="J17" s="1279" t="str">
        <f>IF(基本情報入力シート!X55="","",基本情報入力シート!X55)</f>
        <v>○○ケアセンター</v>
      </c>
      <c r="K17" s="1259" t="str">
        <f>IF(基本情報入力シート!Y55="","",基本情報入力シート!Y55)</f>
        <v>訪問型サービス（総合事業）</v>
      </c>
      <c r="L17" s="1262">
        <f>IF(基本情報入力シート!AB55="","",基本情報入力シート!AB55)</f>
        <v>83000</v>
      </c>
      <c r="M17" s="1265">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7"/>
      <c r="B18" s="1300"/>
      <c r="C18" s="1300"/>
      <c r="D18" s="1300"/>
      <c r="E18" s="1300"/>
      <c r="F18" s="1301"/>
      <c r="G18" s="1280"/>
      <c r="H18" s="1280"/>
      <c r="I18" s="1280"/>
      <c r="J18" s="1280"/>
      <c r="K18" s="1260"/>
      <c r="L18" s="1263"/>
      <c r="M18" s="1266"/>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8"/>
      <c r="B19" s="1302"/>
      <c r="C19" s="1302"/>
      <c r="D19" s="1302"/>
      <c r="E19" s="1302"/>
      <c r="F19" s="1303"/>
      <c r="G19" s="1281"/>
      <c r="H19" s="1281"/>
      <c r="I19" s="1281"/>
      <c r="J19" s="1281"/>
      <c r="K19" s="1261"/>
      <c r="L19" s="1264"/>
      <c r="M19" s="1267"/>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290">
        <f>IF(基本情報入力シート!C56="","",基本情報入力シート!C56)</f>
        <v>1334567891</v>
      </c>
      <c r="C20" s="1290"/>
      <c r="D20" s="1290"/>
      <c r="E20" s="1290"/>
      <c r="F20" s="1290"/>
      <c r="G20" s="1284" t="str">
        <f>IF(基本情報入力シート!M56="","",基本情報入力シート!M56)</f>
        <v>東京都</v>
      </c>
      <c r="H20" s="1284" t="str">
        <f>IF(基本情報入力シート!R56="","",基本情報入力シート!R56)</f>
        <v>東京都</v>
      </c>
      <c r="I20" s="1284" t="str">
        <f>IF(基本情報入力シート!W56="","",基本情報入力シート!W56)</f>
        <v>千代田区</v>
      </c>
      <c r="J20" s="1284" t="str">
        <f>IF(基本情報入力シート!X56="","",基本情報入力シート!X56)</f>
        <v>デイサービス△△</v>
      </c>
      <c r="K20" s="1284" t="str">
        <f>IF(基本情報入力シート!Y56="","",基本情報入力シート!Y56)</f>
        <v>通所介護</v>
      </c>
      <c r="L20" s="1275">
        <f>IF(基本情報入力シート!AB56="","",基本情報入力シート!AB56)</f>
        <v>305000</v>
      </c>
      <c r="M20" s="127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7"/>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285"/>
      <c r="H22" s="1285"/>
      <c r="I22" s="1285"/>
      <c r="J22" s="1285"/>
      <c r="K22" s="1285"/>
      <c r="L22" s="1276"/>
      <c r="M22" s="1278"/>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6">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7"/>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8"/>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290">
        <f>IF(基本情報入力シート!C58="","",基本情報入力シート!C58)</f>
        <v>1334567893</v>
      </c>
      <c r="C26" s="1290"/>
      <c r="D26" s="1290"/>
      <c r="E26" s="1290"/>
      <c r="F26" s="1290"/>
      <c r="G26" s="1284" t="str">
        <f>IF(基本情報入力シート!M58="","",基本情報入力シート!M58)</f>
        <v>千葉県</v>
      </c>
      <c r="H26" s="1284" t="str">
        <f>IF(基本情報入力シート!R58="","",基本情報入力シート!R58)</f>
        <v>千葉県</v>
      </c>
      <c r="I26" s="1284" t="str">
        <f>IF(基本情報入力シート!W58="","",基本情報入力シート!W58)</f>
        <v>千葉市</v>
      </c>
      <c r="J26" s="1284" t="str">
        <f>IF(基本情報入力シート!X58="","",基本情報入力シート!X58)</f>
        <v>介護老人福祉施設○○園</v>
      </c>
      <c r="K26" s="1284" t="str">
        <f>IF(基本情報入力シート!Y58="","",基本情報入力シート!Y58)</f>
        <v>介護老人福祉施設</v>
      </c>
      <c r="L26" s="1275">
        <f>IF(基本情報入力シート!AB58="","",基本情報入力シート!AB58)</f>
        <v>1935000</v>
      </c>
      <c r="M26" s="127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7"/>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285"/>
      <c r="H28" s="1285"/>
      <c r="I28" s="1285"/>
      <c r="J28" s="1285"/>
      <c r="K28" s="1285"/>
      <c r="L28" s="1276"/>
      <c r="M28" s="1278"/>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6">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7"/>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8"/>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6">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7"/>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8"/>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7"/>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8"/>
      <c r="B37" s="1227"/>
      <c r="C37" s="1289"/>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7"/>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285"/>
      <c r="H40" s="1285"/>
      <c r="I40" s="1285"/>
      <c r="J40" s="1285"/>
      <c r="K40" s="1285"/>
      <c r="L40" s="1276"/>
      <c r="M40" s="1278"/>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7"/>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8"/>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7"/>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8"/>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7"/>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8"/>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7"/>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8"/>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7"/>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8"/>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7"/>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8"/>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7"/>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8"/>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7"/>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8"/>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7"/>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8"/>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7"/>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8"/>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7"/>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8"/>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7"/>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8"/>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7"/>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8"/>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7"/>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8"/>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7"/>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8"/>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7"/>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8"/>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7"/>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8"/>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7"/>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8"/>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7"/>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8"/>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7"/>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8"/>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7"/>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8"/>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7"/>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8"/>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7"/>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8"/>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7"/>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8"/>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7"/>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8"/>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7"/>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8"/>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7"/>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8"/>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7"/>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8"/>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7"/>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8"/>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7"/>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8"/>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7"/>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8"/>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7"/>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8"/>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7"/>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8"/>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7"/>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8"/>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7"/>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8"/>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7"/>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8"/>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7"/>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8"/>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7"/>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8"/>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7"/>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8"/>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7"/>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8"/>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7"/>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8"/>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7"/>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8"/>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7"/>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8"/>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7"/>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8"/>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7"/>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8"/>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7"/>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8"/>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7"/>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8"/>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7"/>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8"/>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7"/>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8"/>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7"/>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8"/>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7"/>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8"/>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7"/>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8"/>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7"/>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8"/>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7"/>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8"/>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7"/>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8"/>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7"/>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8"/>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7"/>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8"/>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7"/>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8"/>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7"/>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8"/>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7"/>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8"/>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7"/>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8"/>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7"/>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8"/>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7"/>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8"/>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7"/>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8"/>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7"/>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8"/>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7"/>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8"/>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7"/>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8"/>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7"/>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8"/>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7"/>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8"/>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7"/>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8"/>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7"/>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8"/>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7"/>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8"/>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7"/>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8"/>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7"/>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8"/>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7"/>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8"/>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7"/>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8"/>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7"/>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8"/>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7"/>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8"/>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7"/>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8"/>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7"/>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8"/>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7"/>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8"/>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7"/>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8"/>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7"/>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8"/>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7"/>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8"/>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7"/>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8"/>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7"/>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8"/>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7"/>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8"/>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7"/>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8"/>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7"/>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8"/>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7"/>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8"/>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7"/>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8"/>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2382</v>
      </c>
      <c r="B5" s="1328"/>
      <c r="C5" s="1328"/>
      <c r="D5" s="1328"/>
      <c r="E5" s="1328"/>
      <c r="F5" s="1328"/>
      <c r="G5" s="1328"/>
      <c r="H5" s="1328"/>
      <c r="I5" s="1328"/>
      <c r="J5" s="1328"/>
      <c r="K5" s="13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2383</v>
      </c>
      <c r="C6" s="1328"/>
      <c r="D6" s="1328"/>
      <c r="E6" s="1328"/>
      <c r="F6" s="1328"/>
      <c r="G6" s="1328"/>
      <c r="H6" s="1328"/>
      <c r="I6" s="1328"/>
      <c r="J6" s="1328"/>
      <c r="K6" s="13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2384</v>
      </c>
      <c r="C7" s="1328"/>
      <c r="D7" s="1328"/>
      <c r="E7" s="1328"/>
      <c r="F7" s="1328"/>
      <c r="G7" s="1328"/>
      <c r="H7" s="1328"/>
      <c r="I7" s="1328"/>
      <c r="J7" s="1328"/>
      <c r="K7" s="13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2385</v>
      </c>
      <c r="C8" s="1328"/>
      <c r="D8" s="1328"/>
      <c r="E8" s="1328"/>
      <c r="F8" s="1328"/>
      <c r="G8" s="1328"/>
      <c r="H8" s="1328"/>
      <c r="I8" s="1328"/>
      <c r="J8" s="1328"/>
      <c r="K8" s="13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2341</v>
      </c>
      <c r="AL8" s="1353"/>
      <c r="AM8" s="1353"/>
      <c r="AN8" s="1353"/>
      <c r="AO8" s="1353"/>
      <c r="AP8" s="1353"/>
      <c r="AQ8" s="1354"/>
      <c r="AR8" s="645">
        <f>SUM(BJ:BJ)</f>
        <v>2</v>
      </c>
      <c r="AS8" s="537"/>
      <c r="AT8" s="537"/>
      <c r="AY8" s="638" t="s">
        <v>2357</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3" t="s">
        <v>2388</v>
      </c>
      <c r="B10" s="1323"/>
      <c r="C10" s="1323"/>
      <c r="D10" s="1323"/>
      <c r="E10" s="1323"/>
      <c r="F10" s="1323"/>
      <c r="G10" s="1323"/>
      <c r="H10" s="1323"/>
      <c r="I10" s="1323"/>
      <c r="J10" s="1323"/>
      <c r="K10" s="1323"/>
      <c r="L10" s="132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4"/>
      <c r="B11" s="1324"/>
      <c r="C11" s="1324"/>
      <c r="D11" s="1324"/>
      <c r="E11" s="1324"/>
      <c r="F11" s="1324"/>
      <c r="G11" s="1324"/>
      <c r="H11" s="1324"/>
      <c r="I11" s="1324"/>
      <c r="J11" s="1324"/>
      <c r="K11" s="1324"/>
      <c r="L11" s="132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2314</v>
      </c>
      <c r="X12" s="1484"/>
      <c r="Y12" s="1484"/>
      <c r="Z12" s="1484"/>
      <c r="AA12" s="1484"/>
      <c r="AB12" s="1484"/>
      <c r="AC12" s="1484"/>
      <c r="AD12" s="1484"/>
      <c r="AE12" s="1484"/>
      <c r="AF12" s="1484"/>
      <c r="AG12" s="1484"/>
      <c r="AH12" s="1485"/>
      <c r="AI12" s="1471" t="s">
        <v>2185</v>
      </c>
      <c r="AJ12" s="1504" t="s">
        <v>2347</v>
      </c>
      <c r="AK12" s="1506" t="s">
        <v>2211</v>
      </c>
      <c r="AL12" s="1507"/>
      <c r="AM12" s="1358" t="s">
        <v>2193</v>
      </c>
      <c r="AN12" s="1254"/>
      <c r="AO12" s="1253" t="s">
        <v>255</v>
      </c>
      <c r="AP12" s="1254"/>
      <c r="AQ12" s="543" t="s">
        <v>249</v>
      </c>
      <c r="AR12" s="543" t="s">
        <v>253</v>
      </c>
      <c r="AS12" s="544" t="s">
        <v>254</v>
      </c>
      <c r="AT12" s="1526" t="s">
        <v>2343</v>
      </c>
      <c r="AU12" s="554"/>
      <c r="AV12" s="1521" t="s">
        <v>2342</v>
      </c>
      <c r="AW12" s="1521"/>
      <c r="BL12" s="1332" t="s">
        <v>2376</v>
      </c>
    </row>
    <row r="13" spans="1:64" ht="159.75" customHeight="1" thickBot="1">
      <c r="A13" s="1470"/>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2372</v>
      </c>
      <c r="AL13" s="550" t="s">
        <v>2208</v>
      </c>
      <c r="AM13" s="550" t="s">
        <v>2190</v>
      </c>
      <c r="AN13" s="551" t="s">
        <v>2209</v>
      </c>
      <c r="AO13" s="551" t="s">
        <v>2348</v>
      </c>
      <c r="AP13" s="550" t="s">
        <v>2349</v>
      </c>
      <c r="AQ13" s="552" t="s">
        <v>248</v>
      </c>
      <c r="AR13" s="552" t="s">
        <v>2359</v>
      </c>
      <c r="AS13" s="688" t="s">
        <v>2353</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3" t="str">
        <f>IFERROR(VLOOKUP('別紙様式2-2（４・５月分）'!AR14,【参考】数式用!$AT$5:$AU$22,2,FALSE),"")</f>
        <v>新加算Ⅰ</v>
      </c>
      <c r="Q14" s="1424"/>
      <c r="R14" s="1425"/>
      <c r="S14" s="1473">
        <f>IFERROR(VLOOKUP(K14,【参考】数式用!$A$5:$AB$27,MATCH(P14,【参考】数式用!$B$4:$AB$4,0)+1,0),"")</f>
        <v>0.245</v>
      </c>
      <c r="T14" s="1431" t="s">
        <v>2189</v>
      </c>
      <c r="U14" s="1433" t="s">
        <v>2113</v>
      </c>
      <c r="V14" s="1511">
        <f>IFERROR(VLOOKUP(K14,【参考】数式用!$A$5:$AB$27,MATCH(U14,【参考】数式用!$B$4:$AB$4,0)+1,0),"")</f>
        <v>0.245</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67">
        <f>IFERROR(IF(OR(N17="ベア加算",N17=""),0, IF(OR(U14="新加算Ⅰ",U14="新加算Ⅱ",U14="新加算Ⅲ",U14="新加算Ⅳ"),ROUNDDOWN(ROUND(L14*VLOOKUP(K14,【参考】数式用!$A$5:$I$27,MATCH("ベア加算",【参考】数式用!$B$4:$I$4,0)+1,0),0)*M14,0)*AG14,0)),"")</f>
        <v>0</v>
      </c>
      <c r="AN14" s="1359"/>
      <c r="AO14" s="1389" t="s">
        <v>2197</v>
      </c>
      <c r="AP14" s="1393"/>
      <c r="AQ14" s="1393" t="s">
        <v>2197</v>
      </c>
      <c r="AR14" s="1395">
        <v>1</v>
      </c>
      <c r="AS14" s="1347" t="s">
        <v>2295</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5"/>
      <c r="C16" s="1300"/>
      <c r="D16" s="1300"/>
      <c r="E16" s="1300"/>
      <c r="F16" s="1301"/>
      <c r="G16" s="1280"/>
      <c r="H16" s="1280"/>
      <c r="I16" s="1280"/>
      <c r="J16" s="1443"/>
      <c r="K16" s="1280"/>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f>IFERROR(ROUNDDOWN(ROUND(L14*V16,0)*M14,0)*AG16,"")</f>
        <v>6200460</v>
      </c>
      <c r="AJ16" s="1452">
        <f>IFERROR(ROUNDDOWN(ROUND((L14*(V16-AX14)),0)*M14,0)*AG16,"")</f>
        <v>2606724</v>
      </c>
      <c r="AK16" s="1375">
        <f>IFERROR(IF(OR(N14="",N15="",N17=""),0,ROUNDDOWN(ROUNDDOWN(ROUND(L14*VLOOKUP(K14,【参考】数式用!$A$5:$AB$27,MATCH("新加算Ⅳ",【参考】数式用!$B$4:$AB$4,0)+1,0),0)*M14,0)*AG16*0.5,0)),"")</f>
        <v>1834830</v>
      </c>
      <c r="AL16" s="1361" t="str">
        <f>IF(U16&lt;&gt;"","新規に適用","")</f>
        <v>新規に適用</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継続で適用</v>
      </c>
      <c r="AP16" s="1391"/>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2189</v>
      </c>
      <c r="U18" s="1433" t="s">
        <v>2113</v>
      </c>
      <c r="V18" s="1435">
        <f>IFERROR(VLOOKUP(K18,【参考】数式用!$A$5:$AB$27,MATCH(U18,【参考】数式用!$B$4:$AB$4,0)+1,0),"")</f>
        <v>0.245</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67">
        <f>IFERROR(IF(OR(N21="ベア加算",N21=""),0, IF(OR(U18="新加算Ⅰ",U18="新加算Ⅱ",U18="新加算Ⅲ",U18="新加算Ⅳ"),ROUNDDOWN(ROUND(L18*VLOOKUP(K18,【参考】数式用!$A$5:$I$27,MATCH("ベア加算",【参考】数式用!$B$4:$I$4,0)+1,0),0)*M18,0)*AG18,0)),"")</f>
        <v>0</v>
      </c>
      <c r="AN18" s="1359"/>
      <c r="AO18" s="1389" t="s">
        <v>2197</v>
      </c>
      <c r="AP18" s="1393"/>
      <c r="AQ18" s="1393" t="s">
        <v>2197</v>
      </c>
      <c r="AR18" s="1395"/>
      <c r="AS18" s="1347" t="s">
        <v>2370</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5"/>
      <c r="C20" s="1300"/>
      <c r="D20" s="1300"/>
      <c r="E20" s="1300"/>
      <c r="F20" s="1301"/>
      <c r="G20" s="1280"/>
      <c r="H20" s="1280"/>
      <c r="I20" s="1280"/>
      <c r="J20" s="1443"/>
      <c r="K20" s="1280"/>
      <c r="L20" s="1454"/>
      <c r="M20" s="1456"/>
      <c r="N20" s="1400"/>
      <c r="O20" s="1421"/>
      <c r="P20" s="1479" t="s">
        <v>2196</v>
      </c>
      <c r="Q20" s="1403" t="str">
        <f>IFERROR(VLOOKUP('別紙様式2-2（４・５月分）'!AR17,【参考】数式用!$AT$5:$AV$22,3,FALSE),"")</f>
        <v xml:space="preserve"> </v>
      </c>
      <c r="R20" s="1477" t="s">
        <v>2207</v>
      </c>
      <c r="S20" s="1447" t="str">
        <f>IFERROR(VLOOKUP(K18,【参考】数式用!$A$5:$AB$27,MATCH(Q20,【参考】数式用!$B$4:$AB$4,0)+1,0),"")</f>
        <v/>
      </c>
      <c r="T20" s="1409" t="s">
        <v>231</v>
      </c>
      <c r="U20" s="1411" t="s">
        <v>2113</v>
      </c>
      <c r="V20" s="1413">
        <f>IFERROR(VLOOKUP(K18,【参考】数式用!$A$5:$AB$27,MATCH(U20,【参考】数式用!$B$4:$AB$4,0)+1,0),"")</f>
        <v>0.245</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f>IFERROR(ROUNDDOWN(ROUND(L18*V20,0)*M18,0)*AG20,"")</f>
        <v>2781828</v>
      </c>
      <c r="AJ20" s="1452">
        <f>IFERROR(ROUNDDOWN(ROUND((L18*(V20-AX18)),0)*M18,0)*AG20,"")</f>
        <v>1169496</v>
      </c>
      <c r="AK20" s="1375">
        <f>IFERROR(IF(OR(N18="",N19="",N21=""),0,ROUNDDOWN(ROUNDDOWN(ROUND(L18*VLOOKUP(K18,【参考】数式用!$A$5:$AB$27,MATCH("新加算Ⅳ",【参考】数式用!$B$4:$AB$4,0)+1,0),0)*M18,0)*AG20*0.5,0)),"")</f>
        <v>823194</v>
      </c>
      <c r="AL20" s="1361" t="str">
        <f>IF(U20&lt;&gt;"","新規に適用","")</f>
        <v>新規に適用</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継続で適用</v>
      </c>
      <c r="AP20" s="1391"/>
      <c r="AQ20" s="1345" t="str">
        <f>IF(AND(U20&lt;&gt;"",AQ18=""),"新規に適用",IF(AND(U20&lt;&gt;"",AQ18&lt;&gt;""),"継続で適用",""))</f>
        <v>継続で適用</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2189</v>
      </c>
      <c r="U22" s="1458" t="s">
        <v>2116</v>
      </c>
      <c r="V22" s="1435">
        <f>IFERROR(VLOOKUP(K22,【参考】数式用!$A$5:$AB$27,MATCH(U22,【参考】数式用!$B$4:$AB$4,0)+1,0),"")</f>
        <v>6.3999999999999987E-2</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67">
        <f>IFERROR(IF(OR(N25="ベア加算",N25=""),0, IF(OR(U22="新加算Ⅰ",U22="新加算Ⅱ",U22="新加算Ⅲ",U22="新加算Ⅳ"),ROUNDDOWN(ROUND(L22*VLOOKUP(K22,【参考】数式用!$A$5:$I$27,MATCH("ベア加算",【参考】数式用!$B$4:$I$4,0)+1,0),0)*M22,0)*AG22,0)),"")</f>
        <v>0</v>
      </c>
      <c r="AN22" s="1359"/>
      <c r="AO22" s="1389" t="s">
        <v>165</v>
      </c>
      <c r="AP22" s="1393"/>
      <c r="AQ22" s="1393"/>
      <c r="AR22" s="1395"/>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5"/>
      <c r="C24" s="1300"/>
      <c r="D24" s="1300"/>
      <c r="E24" s="1300"/>
      <c r="F24" s="1301"/>
      <c r="G24" s="1280"/>
      <c r="H24" s="1280"/>
      <c r="I24" s="1280"/>
      <c r="J24" s="1443"/>
      <c r="K24" s="1280"/>
      <c r="L24" s="1454"/>
      <c r="M24" s="1463"/>
      <c r="N24" s="1400"/>
      <c r="O24" s="1421"/>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f>IFERROR(ROUNDDOWN(ROUND(L22*V24,0)*M22,0)*AG24,"")</f>
        <v>2553216</v>
      </c>
      <c r="AJ24" s="1452">
        <f>IFERROR(ROUNDDOWN(ROUND((L22*(V24-AX22)),0)*M22,0)*AG24,"")</f>
        <v>398940</v>
      </c>
      <c r="AK24" s="1375">
        <f>IFERROR(IF(OR(N22="",N23="",N25=""),0,ROUNDDOWN(ROUNDDOWN(ROUND(L22*VLOOKUP(K22,【参考】数式用!$A$5:$AB$27,MATCH("新加算Ⅳ",【参考】数式用!$B$4:$AB$4,0)+1,0),0)*M22,0)*AG24*0.5,0)),"")</f>
        <v>1276608</v>
      </c>
      <c r="AL24" s="1361" t="str">
        <f>IF(U24&lt;&gt;"","新規に適用","")</f>
        <v>新規に適用</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継続で適用</v>
      </c>
      <c r="AP24" s="1391"/>
      <c r="AQ24" s="1345" t="str">
        <f>IF(AND(U24&lt;&gt;"",AQ22=""),"新規に適用",IF(AND(U24&lt;&gt;"",AQ22&lt;&gt;""),"継続で適用",""))</f>
        <v>新規に適用</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2189</v>
      </c>
      <c r="U26" s="1458" t="s">
        <v>2422</v>
      </c>
      <c r="V26" s="1435">
        <f>IFERROR(VLOOKUP(K26,【参考】数式用!$A$5:$AB$27,MATCH(U26,【参考】数式用!$B$4:$AB$4,0)+1,0),"")</f>
        <v>5.6000000000000001E-2</v>
      </c>
      <c r="W26" s="1437"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67">
        <f>IFERROR(IF(OR(N29="ベア加算",N29=""),0, IF(OR(U26="新加算Ⅰ",U26="新加算Ⅱ",U26="新加算Ⅲ",U26="新加算Ⅳ"),ROUNDDOWN(ROUND(L26*VLOOKUP(K26,【参考】数式用!$A$5:$I$27,MATCH("ベア加算",【参考】数式用!$B$4:$I$4,0)+1,0),0)*M26,0)*AG26,0)),"")</f>
        <v>0</v>
      </c>
      <c r="AN26" s="1359"/>
      <c r="AO26" s="1389"/>
      <c r="AP26" s="1393" t="s">
        <v>165</v>
      </c>
      <c r="AQ26" s="1393"/>
      <c r="AR26" s="1395"/>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f>IFERROR(ROUNDDOWN(ROUND(L26*V28,0)*M26,0)*AG28,"")</f>
        <v>6709284</v>
      </c>
      <c r="AJ28" s="1452">
        <f>IFERROR(ROUNDDOWN(ROUND((L26*(V28-AX26)),0)*M26,0)*AG28,"")</f>
        <v>4825164</v>
      </c>
      <c r="AK28" s="1375">
        <f>IFERROR(IF(OR(N26="",N27="",N29=""),0,ROUNDDOWN(ROUNDDOWN(ROUND(L26*VLOOKUP(K26,【参考】数式用!$A$5:$AB$27,MATCH("新加算Ⅳ",【参考】数式用!$B$4:$AB$4,0)+1,0),0)*M26,0)*AG28*0.5,0)),"")</f>
        <v>2435562</v>
      </c>
      <c r="AL28" s="1361" t="str">
        <f>IF(U28&lt;&gt;"","新規に適用","")</f>
        <v>新規に適用</v>
      </c>
      <c r="AM28" s="1365">
        <f>IFERROR(IF(OR(N29="ベア加算",N29=""),0, IF(OR(U26="新加算Ⅰ",U26="新加算Ⅱ",U26="新加算Ⅲ",U26="新加算Ⅳ"),0,ROUNDDOWN(ROUND(L26*VLOOKUP(K26,【参考】数式用!$A$5:$I$27,MATCH("ベア加算",【参考】数式用!$B$4:$I$4,0)+1,0),0)*M26,0)*AG28)),"")</f>
        <v>781212</v>
      </c>
      <c r="AN28" s="1345" t="str">
        <f t="shared" ref="AN28:AN88" si="10">IF(AM28=0,"",IF(AND(U28&lt;&gt;"",AN26=""),"新規に適用",IF(AND(U28&lt;&gt;"",AN26&lt;&gt;""),"継続で適用","")))</f>
        <v>新規に適用</v>
      </c>
      <c r="AO28" s="1345" t="str">
        <f>IF(AND(U28&lt;&gt;"",AO26=""),"新規に適用",IF(AND(U28&lt;&gt;"",AO26&lt;&gt;""),"継続で適用",""))</f>
        <v>新規に適用</v>
      </c>
      <c r="AP28" s="1391"/>
      <c r="AQ28" s="1345" t="str">
        <f>IF(AND(U28&lt;&gt;"",AQ26=""),"新規に適用",IF(AND(U28&lt;&gt;"",AQ26&lt;&gt;""),"継続で適用",""))</f>
        <v>新規に適用</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2189</v>
      </c>
      <c r="U30" s="1458" t="s">
        <v>2423</v>
      </c>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5"/>
      <c r="C32" s="1300"/>
      <c r="D32" s="1300"/>
      <c r="E32" s="1300"/>
      <c r="F32" s="1301"/>
      <c r="G32" s="1280"/>
      <c r="H32" s="1280"/>
      <c r="I32" s="1280"/>
      <c r="J32" s="1443"/>
      <c r="K32" s="1280"/>
      <c r="L32" s="1454"/>
      <c r="M32" s="1463"/>
      <c r="N32" s="1400"/>
      <c r="O32" s="1421"/>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si="10"/>
        <v/>
      </c>
      <c r="AO32" s="1345" t="str">
        <f>IF(AND(U32&lt;&gt;"",AO30=""),"新規に適用",IF(AND(U32&lt;&gt;"",AO30&lt;&gt;""),"継続で適用",""))</f>
        <v/>
      </c>
      <c r="AP32" s="1391"/>
      <c r="AQ32" s="1345" t="str">
        <f>IF(AND(U32&lt;&gt;"",AQ30=""),"新規に適用",IF(AND(U32&lt;&gt;"",AQ30&lt;&gt;""),"継続で適用",""))</f>
        <v/>
      </c>
      <c r="AR32" s="1349"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263">
        <f>IF(基本情報入力シート!AB59="","",基本情報入力シート!AB59)</f>
        <v>1935000</v>
      </c>
      <c r="M34" s="1445">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2189</v>
      </c>
      <c r="U34" s="1433" t="s">
        <v>2114</v>
      </c>
      <c r="V34" s="1435">
        <f>IFERROR(VLOOKUP(K34,【参考】数式用!$A$5:$AB$27,MATCH(U34,【参考】数式用!$B$4:$AB$4,0)+1,0),"")</f>
        <v>0.13600000000000001</v>
      </c>
      <c r="W34" s="1437"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67">
        <f>IFERROR(IF(OR(N37="ベア加算",N37=""),0, IF(OR(U34="新加算Ⅰ",U34="新加算Ⅱ",U34="新加算Ⅲ",U34="新加算Ⅳ"),ROUNDDOWN(ROUND(L34*VLOOKUP(K34,【参考】数式用!$A$5:$I$27,MATCH("ベア加算",【参考】数式用!$B$4:$I$4,0)+1,0),0)*M34,0)*AG34,0)),"")</f>
        <v>3306520</v>
      </c>
      <c r="AN34" s="1359" t="s">
        <v>165</v>
      </c>
      <c r="AO34" s="1389" t="s">
        <v>165</v>
      </c>
      <c r="AP34" s="1393"/>
      <c r="AQ34" s="1393" t="s">
        <v>2197</v>
      </c>
      <c r="AR34" s="1395">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6">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特定加算Ⅱ</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5"/>
      <c r="C36" s="1300"/>
      <c r="D36" s="1300"/>
      <c r="E36" s="1300"/>
      <c r="F36" s="1301"/>
      <c r="G36" s="1280"/>
      <c r="H36" s="1280"/>
      <c r="I36" s="1280"/>
      <c r="J36" s="1443"/>
      <c r="K36" s="1280"/>
      <c r="L36" s="1263"/>
      <c r="M36" s="1445"/>
      <c r="N36" s="1400"/>
      <c r="O36" s="1421"/>
      <c r="P36" s="1401" t="s">
        <v>2196</v>
      </c>
      <c r="Q36" s="1403" t="str">
        <f>IFERROR(VLOOKUP('別紙様式2-2（４・５月分）'!AR29,【参考】数式用!$AT$5:$AV$22,3,FALSE),"")</f>
        <v xml:space="preserve"> </v>
      </c>
      <c r="R36" s="1405" t="s">
        <v>2207</v>
      </c>
      <c r="S36" s="1447" t="str">
        <f>IFERROR(VLOOKUP(K34,【参考】数式用!$A$5:$AB$27,MATCH(Q36,【参考】数式用!$B$4:$AB$4,0)+1,0),"")</f>
        <v/>
      </c>
      <c r="T36" s="1409" t="s">
        <v>231</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2188</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11159532</v>
      </c>
      <c r="AL36" s="1361" t="str">
        <f t="shared" ref="AL36" si="17">IF(U36&lt;&gt;"","新規に適用","")</f>
        <v/>
      </c>
      <c r="AM36" s="1365">
        <f>IFERROR(IF(OR(N37="ベア加算",N37=""),0, IF(OR(U34="新加算Ⅰ",U34="新加算Ⅱ",U34="新加算Ⅲ",U34="新加算Ⅳ"),0,ROUNDDOWN(ROUND(L34*VLOOKUP(K34,【参考】数式用!$A$5:$I$27,MATCH("ベア加算",【参考】数式用!$B$4:$I$4,0)+1,0),0)*M34,0)*AG36)),"")</f>
        <v>0</v>
      </c>
      <c r="AN36" s="1345" t="str">
        <f t="shared" si="10"/>
        <v/>
      </c>
      <c r="AO36" s="1345" t="str">
        <f>IF(AND(U36&lt;&gt;"",AO34=""),"新規に適用",IF(AND(U36&lt;&gt;"",AO34&lt;&gt;""),"継続で適用",""))</f>
        <v/>
      </c>
      <c r="AP36" s="1391"/>
      <c r="AQ36" s="1345" t="str">
        <f>IF(AND(U36&lt;&gt;"",AQ34=""),"新規に適用",IF(AND(U36&lt;&gt;"",AQ34&lt;&gt;""),"継続で適用",""))</f>
        <v/>
      </c>
      <c r="AR36" s="1349"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288"/>
      <c r="B37" s="1439"/>
      <c r="C37" s="1509"/>
      <c r="D37" s="1440"/>
      <c r="E37" s="1440"/>
      <c r="F37" s="1441"/>
      <c r="G37" s="1281"/>
      <c r="H37" s="1281"/>
      <c r="I37" s="1281"/>
      <c r="J37" s="1444"/>
      <c r="K37" s="1281"/>
      <c r="L37" s="1264"/>
      <c r="M37" s="1446"/>
      <c r="N37" s="662" t="str">
        <f>IF('別紙様式2-2（４・５月分）'!Q31="","",'別紙様式2-2（４・５月分）'!Q31)</f>
        <v>ベア加算なし</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262">
        <f>IF(基本情報入力シート!AB60="","",基本情報入力シート!AB60)</f>
        <v>237000</v>
      </c>
      <c r="M38" s="1265">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2189</v>
      </c>
      <c r="U38" s="1433" t="s">
        <v>2114</v>
      </c>
      <c r="V38" s="1435">
        <f>IFERROR(VLOOKUP(K38,【参考】数式用!$A$5:$AB$27,MATCH(U38,【参考】数式用!$B$4:$AB$4,0)+1,0),"")</f>
        <v>0.13600000000000001</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67">
        <f>IFERROR(IF(OR(N41="ベア加算",N41=""),0, IF(OR(U38="新加算Ⅰ",U38="新加算Ⅱ",U38="新加算Ⅲ",U38="新加算Ⅳ"),ROUNDDOWN(ROUND(L38*VLOOKUP(K38,【参考】数式用!$A$5:$I$27,MATCH("ベア加算",【参考】数式用!$B$4:$I$4,0)+1,0),0)*M38,0)*AG38,0)),"")</f>
        <v>410670</v>
      </c>
      <c r="AN38" s="1359" t="s">
        <v>165</v>
      </c>
      <c r="AO38" s="1389" t="s">
        <v>2197</v>
      </c>
      <c r="AP38" s="1393"/>
      <c r="AQ38" s="1393" t="s">
        <v>2197</v>
      </c>
      <c r="AR38" s="1395"/>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20">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特定加算Ⅱ</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5"/>
      <c r="C40" s="1300"/>
      <c r="D40" s="1300"/>
      <c r="E40" s="1300"/>
      <c r="F40" s="1301"/>
      <c r="G40" s="1280"/>
      <c r="H40" s="1280"/>
      <c r="I40" s="1280"/>
      <c r="J40" s="1443"/>
      <c r="K40" s="1280"/>
      <c r="L40" s="1263"/>
      <c r="M40" s="1266"/>
      <c r="N40" s="1400"/>
      <c r="O40" s="1421"/>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1386018</v>
      </c>
      <c r="AL40" s="1361" t="str">
        <f t="shared" ref="AL40" si="21">IF(U40&lt;&gt;"","新規に適用","")</f>
        <v/>
      </c>
      <c r="AM40" s="1365">
        <f>IFERROR(IF(OR(N41="ベア加算",N41=""),0, IF(OR(U38="新加算Ⅰ",U38="新加算Ⅱ",U38="新加算Ⅲ",U38="新加算Ⅳ"),0,ROUNDDOWN(ROUND(L38*VLOOKUP(K38,【参考】数式用!$A$5:$I$27,MATCH("ベア加算",【参考】数式用!$B$4:$I$4,0)+1,0),0)*M38,0)*AG40)),"")</f>
        <v>0</v>
      </c>
      <c r="AN40" s="1345" t="str">
        <f t="shared" si="10"/>
        <v/>
      </c>
      <c r="AO40" s="1345" t="str">
        <f>IF(AND(U40&lt;&gt;"",AO38=""),"新規に適用",IF(AND(U40&lt;&gt;"",AO38&lt;&gt;""),"継続で適用",""))</f>
        <v/>
      </c>
      <c r="AP40" s="1391"/>
      <c r="AQ40" s="1345" t="str">
        <f>IF(AND(U40&lt;&gt;"",AQ38=""),"新規に適用",IF(AND(U40&lt;&gt;"",AQ38&lt;&gt;""),"継続で適用",""))</f>
        <v/>
      </c>
      <c r="AR40" s="1349"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288"/>
      <c r="B41" s="1439"/>
      <c r="C41" s="1440"/>
      <c r="D41" s="1440"/>
      <c r="E41" s="1440"/>
      <c r="F41" s="1441"/>
      <c r="G41" s="1281"/>
      <c r="H41" s="1281"/>
      <c r="I41" s="1281"/>
      <c r="J41" s="1444"/>
      <c r="K41" s="1281"/>
      <c r="L41" s="1264"/>
      <c r="M41" s="1267"/>
      <c r="N41" s="662" t="str">
        <f>IF('別紙様式2-2（４・５月分）'!Q34="","",'別紙様式2-2（４・５月分）'!Q34)</f>
        <v>ベア加算なし</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2189</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4">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5"/>
      <c r="C44" s="1300"/>
      <c r="D44" s="1300"/>
      <c r="E44" s="1300"/>
      <c r="F44" s="1301"/>
      <c r="G44" s="1280"/>
      <c r="H44" s="1280"/>
      <c r="I44" s="1280"/>
      <c r="J44" s="1443"/>
      <c r="K44" s="1280"/>
      <c r="L44" s="1263"/>
      <c r="M44" s="1445"/>
      <c r="N44" s="1400"/>
      <c r="O44" s="1421"/>
      <c r="P44" s="1401" t="s">
        <v>2196</v>
      </c>
      <c r="Q44" s="1403" t="str">
        <f>IFERROR(VLOOKUP('別紙様式2-2（４・５月分）'!AR35,【参考】数式用!$AT$5:$AV$22,3,FALSE),"")</f>
        <v/>
      </c>
      <c r="R44" s="1405" t="s">
        <v>2207</v>
      </c>
      <c r="S44" s="1447" t="str">
        <f>IFERROR(VLOOKUP(K42,【参考】数式用!$A$5:$AB$27,MATCH(Q44,【参考】数式用!$B$4:$AB$4,0)+1,0),"")</f>
        <v/>
      </c>
      <c r="T44" s="1409" t="s">
        <v>231</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5">IF(U44&lt;&gt;"","新規に適用","")</f>
        <v/>
      </c>
      <c r="AM44" s="1365">
        <f>IFERROR(IF(OR(N45="ベア加算",N45=""),0, IF(OR(U42="新加算Ⅰ",U42="新加算Ⅱ",U42="新加算Ⅲ",U42="新加算Ⅳ"),0,ROUNDDOWN(ROUND(L42*VLOOKUP(K42,【参考】数式用!$A$5:$I$27,MATCH("ベア加算",【参考】数式用!$B$4:$I$4,0)+1,0),0)*M42,0)*AG44)),"")</f>
        <v>0</v>
      </c>
      <c r="AN44" s="1345" t="str">
        <f t="shared" si="10"/>
        <v/>
      </c>
      <c r="AO44" s="1345" t="str">
        <f>IF(AND(U44&lt;&gt;"",AO42=""),"新規に適用",IF(AND(U44&lt;&gt;"",AO42&lt;&gt;""),"継続で適用",""))</f>
        <v/>
      </c>
      <c r="AP44" s="1391"/>
      <c r="AQ44" s="1345" t="str">
        <f>IF(AND(U44&lt;&gt;"",AQ42=""),"新規に適用",IF(AND(U44&lt;&gt;"",AQ42&lt;&gt;""),"継続で適用",""))</f>
        <v/>
      </c>
      <c r="AR44" s="1349" t="str">
        <f t="shared" si="22"/>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288"/>
      <c r="B45" s="1439"/>
      <c r="C45" s="1440"/>
      <c r="D45" s="1440"/>
      <c r="E45" s="1440"/>
      <c r="F45" s="1441"/>
      <c r="G45" s="1281"/>
      <c r="H45" s="1281"/>
      <c r="I45" s="1281"/>
      <c r="J45" s="1444"/>
      <c r="K45" s="1281"/>
      <c r="L45" s="1264"/>
      <c r="M45" s="1446"/>
      <c r="N45" s="662"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2189</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7">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5"/>
      <c r="C48" s="1300"/>
      <c r="D48" s="1300"/>
      <c r="E48" s="1300"/>
      <c r="F48" s="1301"/>
      <c r="G48" s="1280"/>
      <c r="H48" s="1280"/>
      <c r="I48" s="1280"/>
      <c r="J48" s="1443"/>
      <c r="K48" s="1280"/>
      <c r="L48" s="1263"/>
      <c r="M48" s="1266"/>
      <c r="N48" s="1400"/>
      <c r="O48" s="1421"/>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28">IF(U48&lt;&gt;"","新規に適用","")</f>
        <v/>
      </c>
      <c r="AM48" s="1365">
        <f>IFERROR(IF(OR(N49="ベア加算",N49=""),0, IF(OR(U46="新加算Ⅰ",U46="新加算Ⅱ",U46="新加算Ⅲ",U46="新加算Ⅳ"),0,ROUNDDOWN(ROUND(L46*VLOOKUP(K46,【参考】数式用!$A$5:$I$27,MATCH("ベア加算",【参考】数式用!$B$4:$I$4,0)+1,0),0)*M46,0)*AG48)),"")</f>
        <v>0</v>
      </c>
      <c r="AN48" s="1345" t="str">
        <f t="shared" si="10"/>
        <v/>
      </c>
      <c r="AO48" s="1345" t="str">
        <f>IF(AND(U48&lt;&gt;"",AO46=""),"新規に適用",IF(AND(U48&lt;&gt;"",AO46&lt;&gt;""),"継続で適用",""))</f>
        <v/>
      </c>
      <c r="AP48" s="1391"/>
      <c r="AQ48" s="1345" t="str">
        <f>IF(AND(U48&lt;&gt;"",AQ46=""),"新規に適用",IF(AND(U48&lt;&gt;"",AQ46&lt;&gt;""),"継続で適用",""))</f>
        <v/>
      </c>
      <c r="AR48" s="1349" t="str">
        <f t="shared" si="22"/>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288"/>
      <c r="B49" s="1439"/>
      <c r="C49" s="1440"/>
      <c r="D49" s="1440"/>
      <c r="E49" s="1440"/>
      <c r="F49" s="1441"/>
      <c r="G49" s="1281"/>
      <c r="H49" s="1281"/>
      <c r="I49" s="1281"/>
      <c r="J49" s="1444"/>
      <c r="K49" s="1281"/>
      <c r="L49" s="1264"/>
      <c r="M49" s="1267"/>
      <c r="N49" s="662"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2189</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30">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5"/>
      <c r="C52" s="1510"/>
      <c r="D52" s="1510"/>
      <c r="E52" s="1510"/>
      <c r="F52" s="1301"/>
      <c r="G52" s="1280"/>
      <c r="H52" s="1280"/>
      <c r="I52" s="1280"/>
      <c r="J52" s="1443"/>
      <c r="K52" s="1280"/>
      <c r="L52" s="1263"/>
      <c r="M52" s="1445"/>
      <c r="N52" s="1400"/>
      <c r="O52" s="1421"/>
      <c r="P52" s="1401" t="s">
        <v>2196</v>
      </c>
      <c r="Q52" s="1403" t="str">
        <f>IFERROR(VLOOKUP('別紙様式2-2（４・５月分）'!AR41,【参考】数式用!$AT$5:$AV$22,3,FALSE),"")</f>
        <v/>
      </c>
      <c r="R52" s="1405" t="s">
        <v>2207</v>
      </c>
      <c r="S52" s="1447" t="str">
        <f>IFERROR(VLOOKUP(K50,【参考】数式用!$A$5:$AB$27,MATCH(Q52,【参考】数式用!$B$4:$AB$4,0)+1,0),"")</f>
        <v/>
      </c>
      <c r="T52" s="1409" t="s">
        <v>231</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1">IF(U52&lt;&gt;"","新規に適用","")</f>
        <v/>
      </c>
      <c r="AM52" s="1365">
        <f>IFERROR(IF(OR(N53="ベア加算",N53=""),0, IF(OR(U50="新加算Ⅰ",U50="新加算Ⅱ",U50="新加算Ⅲ",U50="新加算Ⅳ"),0,ROUNDDOWN(ROUND(L50*VLOOKUP(K50,【参考】数式用!$A$5:$I$27,MATCH("ベア加算",【参考】数式用!$B$4:$I$4,0)+1,0),0)*M50,0)*AG52)),"")</f>
        <v>0</v>
      </c>
      <c r="AN52" s="1345" t="str">
        <f t="shared" si="10"/>
        <v/>
      </c>
      <c r="AO52" s="1345" t="str">
        <f>IF(AND(U52&lt;&gt;"",AO50=""),"新規に適用",IF(AND(U52&lt;&gt;"",AO50&lt;&gt;""),"継続で適用",""))</f>
        <v/>
      </c>
      <c r="AP52" s="1391"/>
      <c r="AQ52" s="1345" t="str">
        <f>IF(AND(U52&lt;&gt;"",AQ50=""),"新規に適用",IF(AND(U52&lt;&gt;"",AQ50&lt;&gt;""),"継続で適用",""))</f>
        <v/>
      </c>
      <c r="AR52" s="1349" t="str">
        <f t="shared" si="22"/>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288"/>
      <c r="B53" s="1439"/>
      <c r="C53" s="1440"/>
      <c r="D53" s="1440"/>
      <c r="E53" s="1440"/>
      <c r="F53" s="1441"/>
      <c r="G53" s="1281"/>
      <c r="H53" s="1281"/>
      <c r="I53" s="1281"/>
      <c r="J53" s="1444"/>
      <c r="K53" s="1281"/>
      <c r="L53" s="1264"/>
      <c r="M53" s="1446"/>
      <c r="N53" s="662"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2189</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3">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5"/>
      <c r="C56" s="1300"/>
      <c r="D56" s="1300"/>
      <c r="E56" s="1300"/>
      <c r="F56" s="1301"/>
      <c r="G56" s="1280"/>
      <c r="H56" s="1280"/>
      <c r="I56" s="1280"/>
      <c r="J56" s="1443"/>
      <c r="K56" s="1280"/>
      <c r="L56" s="1263"/>
      <c r="M56" s="1266"/>
      <c r="N56" s="1400"/>
      <c r="O56" s="1421"/>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34">IF(U56&lt;&gt;"","新規に適用","")</f>
        <v/>
      </c>
      <c r="AM56" s="1365">
        <f>IFERROR(IF(OR(N57="ベア加算",N57=""),0, IF(OR(U54="新加算Ⅰ",U54="新加算Ⅱ",U54="新加算Ⅲ",U54="新加算Ⅳ"),0,ROUNDDOWN(ROUND(L54*VLOOKUP(K54,【参考】数式用!$A$5:$I$27,MATCH("ベア加算",【参考】数式用!$B$4:$I$4,0)+1,0),0)*M54,0)*AG56)),"")</f>
        <v>0</v>
      </c>
      <c r="AN56" s="1345" t="str">
        <f t="shared" si="10"/>
        <v/>
      </c>
      <c r="AO56" s="1345" t="str">
        <f>IF(AND(U56&lt;&gt;"",AO54=""),"新規に適用",IF(AND(U56&lt;&gt;"",AO54&lt;&gt;""),"継続で適用",""))</f>
        <v/>
      </c>
      <c r="AP56" s="1391"/>
      <c r="AQ56" s="1345" t="str">
        <f>IF(AND(U56&lt;&gt;"",AQ54=""),"新規に適用",IF(AND(U56&lt;&gt;"",AQ54&lt;&gt;""),"継続で適用",""))</f>
        <v/>
      </c>
      <c r="AR56" s="1349" t="str">
        <f t="shared" si="22"/>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288"/>
      <c r="B57" s="1439"/>
      <c r="C57" s="1440"/>
      <c r="D57" s="1440"/>
      <c r="E57" s="1440"/>
      <c r="F57" s="1441"/>
      <c r="G57" s="1281"/>
      <c r="H57" s="1281"/>
      <c r="I57" s="1281"/>
      <c r="J57" s="1444"/>
      <c r="K57" s="1281"/>
      <c r="L57" s="1264"/>
      <c r="M57" s="1267"/>
      <c r="N57" s="662"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2189</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6">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5"/>
      <c r="C60" s="1300"/>
      <c r="D60" s="1300"/>
      <c r="E60" s="1300"/>
      <c r="F60" s="1301"/>
      <c r="G60" s="1280"/>
      <c r="H60" s="1280"/>
      <c r="I60" s="1280"/>
      <c r="J60" s="1443"/>
      <c r="K60" s="1280"/>
      <c r="L60" s="1263"/>
      <c r="M60" s="1445"/>
      <c r="N60" s="1400"/>
      <c r="O60" s="1421"/>
      <c r="P60" s="1401" t="s">
        <v>2196</v>
      </c>
      <c r="Q60" s="1403" t="str">
        <f>IFERROR(VLOOKUP('別紙様式2-2（４・５月分）'!AR47,【参考】数式用!$AT$5:$AV$22,3,FALSE),"")</f>
        <v/>
      </c>
      <c r="R60" s="1405" t="s">
        <v>2207</v>
      </c>
      <c r="S60" s="1447" t="str">
        <f>IFERROR(VLOOKUP(K58,【参考】数式用!$A$5:$AB$27,MATCH(Q60,【参考】数式用!$B$4:$AB$4,0)+1,0),"")</f>
        <v/>
      </c>
      <c r="T60" s="1409" t="s">
        <v>231</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37">IF(U60&lt;&gt;"","新規に適用","")</f>
        <v/>
      </c>
      <c r="AM60" s="1365">
        <f>IFERROR(IF(OR(N61="ベア加算",N61=""),0, IF(OR(U58="新加算Ⅰ",U58="新加算Ⅱ",U58="新加算Ⅲ",U58="新加算Ⅳ"),0,ROUNDDOWN(ROUND(L58*VLOOKUP(K58,【参考】数式用!$A$5:$I$27,MATCH("ベア加算",【参考】数式用!$B$4:$I$4,0)+1,0),0)*M58,0)*AG60)),"")</f>
        <v>0</v>
      </c>
      <c r="AN60" s="1345" t="str">
        <f t="shared" si="10"/>
        <v/>
      </c>
      <c r="AO60" s="1345" t="str">
        <f>IF(AND(U60&lt;&gt;"",AO58=""),"新規に適用",IF(AND(U60&lt;&gt;"",AO58&lt;&gt;""),"継続で適用",""))</f>
        <v/>
      </c>
      <c r="AP60" s="1391"/>
      <c r="AQ60" s="1345" t="str">
        <f>IF(AND(U60&lt;&gt;"",AQ58=""),"新規に適用",IF(AND(U60&lt;&gt;"",AQ58&lt;&gt;""),"継続で適用",""))</f>
        <v/>
      </c>
      <c r="AR60" s="1349" t="str">
        <f t="shared" si="22"/>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288"/>
      <c r="B61" s="1439"/>
      <c r="C61" s="1440"/>
      <c r="D61" s="1440"/>
      <c r="E61" s="1440"/>
      <c r="F61" s="1441"/>
      <c r="G61" s="1281"/>
      <c r="H61" s="1281"/>
      <c r="I61" s="1281"/>
      <c r="J61" s="1444"/>
      <c r="K61" s="1281"/>
      <c r="L61" s="1264"/>
      <c r="M61" s="1446"/>
      <c r="N61" s="662"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2189</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9">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5"/>
      <c r="C64" s="1300"/>
      <c r="D64" s="1300"/>
      <c r="E64" s="1300"/>
      <c r="F64" s="1301"/>
      <c r="G64" s="1280"/>
      <c r="H64" s="1280"/>
      <c r="I64" s="1280"/>
      <c r="J64" s="1443"/>
      <c r="K64" s="1280"/>
      <c r="L64" s="1263"/>
      <c r="M64" s="1266"/>
      <c r="N64" s="1400"/>
      <c r="O64" s="1421"/>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0">IF(U64&lt;&gt;"","新規に適用","")</f>
        <v/>
      </c>
      <c r="AM64" s="1365">
        <f>IFERROR(IF(OR(N65="ベア加算",N65=""),0, IF(OR(U62="新加算Ⅰ",U62="新加算Ⅱ",U62="新加算Ⅲ",U62="新加算Ⅳ"),0,ROUNDDOWN(ROUND(L62*VLOOKUP(K62,【参考】数式用!$A$5:$I$27,MATCH("ベア加算",【参考】数式用!$B$4:$I$4,0)+1,0),0)*M62,0)*AG64)),"")</f>
        <v>0</v>
      </c>
      <c r="AN64" s="1345" t="str">
        <f t="shared" si="10"/>
        <v/>
      </c>
      <c r="AO64" s="1345" t="str">
        <f>IF(AND(U64&lt;&gt;"",AO62=""),"新規に適用",IF(AND(U64&lt;&gt;"",AO62&lt;&gt;""),"継続で適用",""))</f>
        <v/>
      </c>
      <c r="AP64" s="1391"/>
      <c r="AQ64" s="1345" t="str">
        <f>IF(AND(U64&lt;&gt;"",AQ62=""),"新規に適用",IF(AND(U64&lt;&gt;"",AQ62&lt;&gt;""),"継続で適用",""))</f>
        <v/>
      </c>
      <c r="AR64" s="1349" t="str">
        <f t="shared" si="22"/>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288"/>
      <c r="B65" s="1439"/>
      <c r="C65" s="1440"/>
      <c r="D65" s="1440"/>
      <c r="E65" s="1440"/>
      <c r="F65" s="1441"/>
      <c r="G65" s="1281"/>
      <c r="H65" s="1281"/>
      <c r="I65" s="1281"/>
      <c r="J65" s="1444"/>
      <c r="K65" s="1281"/>
      <c r="L65" s="1264"/>
      <c r="M65" s="1267"/>
      <c r="N65" s="662"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2189</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42">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5"/>
      <c r="C68" s="1300"/>
      <c r="D68" s="1300"/>
      <c r="E68" s="1300"/>
      <c r="F68" s="1301"/>
      <c r="G68" s="1280"/>
      <c r="H68" s="1280"/>
      <c r="I68" s="1280"/>
      <c r="J68" s="1443"/>
      <c r="K68" s="1280"/>
      <c r="L68" s="1263"/>
      <c r="M68" s="1445"/>
      <c r="N68" s="1400"/>
      <c r="O68" s="1421"/>
      <c r="P68" s="1401" t="s">
        <v>2196</v>
      </c>
      <c r="Q68" s="1403" t="str">
        <f>IFERROR(VLOOKUP('別紙様式2-2（４・５月分）'!AR53,【参考】数式用!$AT$5:$AV$22,3,FALSE),"")</f>
        <v/>
      </c>
      <c r="R68" s="1405" t="s">
        <v>2207</v>
      </c>
      <c r="S68" s="1447" t="str">
        <f>IFERROR(VLOOKUP(K66,【参考】数式用!$A$5:$AB$27,MATCH(Q68,【参考】数式用!$B$4:$AB$4,0)+1,0),"")</f>
        <v/>
      </c>
      <c r="T68" s="1409" t="s">
        <v>231</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43">IF(U68&lt;&gt;"","新規に適用","")</f>
        <v/>
      </c>
      <c r="AM68" s="1365">
        <f>IFERROR(IF(OR(N69="ベア加算",N69=""),0, IF(OR(U66="新加算Ⅰ",U66="新加算Ⅱ",U66="新加算Ⅲ",U66="新加算Ⅳ"),0,ROUNDDOWN(ROUND(L66*VLOOKUP(K66,【参考】数式用!$A$5:$I$27,MATCH("ベア加算",【参考】数式用!$B$4:$I$4,0)+1,0),0)*M66,0)*AG68)),"")</f>
        <v>0</v>
      </c>
      <c r="AN68" s="1345" t="str">
        <f t="shared" si="10"/>
        <v/>
      </c>
      <c r="AO68" s="1345" t="str">
        <f>IF(AND(U68&lt;&gt;"",AO66=""),"新規に適用",IF(AND(U68&lt;&gt;"",AO66&lt;&gt;""),"継続で適用",""))</f>
        <v/>
      </c>
      <c r="AP68" s="1391"/>
      <c r="AQ68" s="1345" t="str">
        <f>IF(AND(U68&lt;&gt;"",AQ66=""),"新規に適用",IF(AND(U68&lt;&gt;"",AQ66&lt;&gt;""),"継続で適用",""))</f>
        <v/>
      </c>
      <c r="AR68" s="1349" t="str">
        <f t="shared" si="22"/>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288"/>
      <c r="B69" s="1439"/>
      <c r="C69" s="1440"/>
      <c r="D69" s="1440"/>
      <c r="E69" s="1440"/>
      <c r="F69" s="1441"/>
      <c r="G69" s="1281"/>
      <c r="H69" s="1281"/>
      <c r="I69" s="1281"/>
      <c r="J69" s="1444"/>
      <c r="K69" s="1281"/>
      <c r="L69" s="1264"/>
      <c r="M69" s="1446"/>
      <c r="N69" s="662"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2189</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5"/>
      <c r="C72" s="1300"/>
      <c r="D72" s="1300"/>
      <c r="E72" s="1300"/>
      <c r="F72" s="1301"/>
      <c r="G72" s="1280"/>
      <c r="H72" s="1280"/>
      <c r="I72" s="1280"/>
      <c r="J72" s="1443"/>
      <c r="K72" s="1280"/>
      <c r="L72" s="1263"/>
      <c r="M72" s="1266"/>
      <c r="N72" s="1400"/>
      <c r="O72" s="1421"/>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46">IF(U72&lt;&gt;"","新規に適用","")</f>
        <v/>
      </c>
      <c r="AM72" s="1365">
        <f>IFERROR(IF(OR(N73="ベア加算",N73=""),0, IF(OR(U70="新加算Ⅰ",U70="新加算Ⅱ",U70="新加算Ⅲ",U70="新加算Ⅳ"),0,ROUNDDOWN(ROUND(L70*VLOOKUP(K70,【参考】数式用!$A$5:$I$27,MATCH("ベア加算",【参考】数式用!$B$4:$I$4,0)+1,0),0)*M70,0)*AG72)),"")</f>
        <v>0</v>
      </c>
      <c r="AN72" s="1345" t="str">
        <f t="shared" si="10"/>
        <v/>
      </c>
      <c r="AO72" s="1345" t="str">
        <f>IF(AND(U72&lt;&gt;"",AO70=""),"新規に適用",IF(AND(U72&lt;&gt;"",AO70&lt;&gt;""),"継続で適用",""))</f>
        <v/>
      </c>
      <c r="AP72" s="1391"/>
      <c r="AQ72" s="1345" t="str">
        <f>IF(AND(U72&lt;&gt;"",AQ70=""),"新規に適用",IF(AND(U72&lt;&gt;"",AQ70&lt;&gt;""),"継続で適用",""))</f>
        <v/>
      </c>
      <c r="AR72" s="1349" t="str">
        <f t="shared" si="22"/>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288"/>
      <c r="B73" s="1439"/>
      <c r="C73" s="1440"/>
      <c r="D73" s="1440"/>
      <c r="E73" s="1440"/>
      <c r="F73" s="1441"/>
      <c r="G73" s="1281"/>
      <c r="H73" s="1281"/>
      <c r="I73" s="1281"/>
      <c r="J73" s="1444"/>
      <c r="K73" s="1281"/>
      <c r="L73" s="1264"/>
      <c r="M73" s="1267"/>
      <c r="N73" s="662"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2189</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8">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5"/>
      <c r="C76" s="1300"/>
      <c r="D76" s="1300"/>
      <c r="E76" s="1300"/>
      <c r="F76" s="1301"/>
      <c r="G76" s="1280"/>
      <c r="H76" s="1280"/>
      <c r="I76" s="1280"/>
      <c r="J76" s="1443"/>
      <c r="K76" s="1280"/>
      <c r="L76" s="1263"/>
      <c r="M76" s="1445"/>
      <c r="N76" s="1400"/>
      <c r="O76" s="1421"/>
      <c r="P76" s="1401" t="s">
        <v>2196</v>
      </c>
      <c r="Q76" s="1403" t="str">
        <f>IFERROR(VLOOKUP('別紙様式2-2（４・５月分）'!AR59,【参考】数式用!$AT$5:$AV$22,3,FALSE),"")</f>
        <v/>
      </c>
      <c r="R76" s="1405" t="s">
        <v>2207</v>
      </c>
      <c r="S76" s="1447" t="str">
        <f>IFERROR(VLOOKUP(K74,【参考】数式用!$A$5:$AB$27,MATCH(Q76,【参考】数式用!$B$4:$AB$4,0)+1,0),"")</f>
        <v/>
      </c>
      <c r="T76" s="1409" t="s">
        <v>231</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49">IF(U76&lt;&gt;"","新規に適用","")</f>
        <v/>
      </c>
      <c r="AM76" s="1365">
        <f>IFERROR(IF(OR(N77="ベア加算",N77=""),0, IF(OR(U74="新加算Ⅰ",U74="新加算Ⅱ",U74="新加算Ⅲ",U74="新加算Ⅳ"),0,ROUNDDOWN(ROUND(L74*VLOOKUP(K74,【参考】数式用!$A$5:$I$27,MATCH("ベア加算",【参考】数式用!$B$4:$I$4,0)+1,0),0)*M74,0)*AG76)),"")</f>
        <v>0</v>
      </c>
      <c r="AN76" s="1345" t="str">
        <f t="shared" si="10"/>
        <v/>
      </c>
      <c r="AO76" s="1345" t="str">
        <f>IF(AND(U76&lt;&gt;"",AO74=""),"新規に適用",IF(AND(U76&lt;&gt;"",AO74&lt;&gt;""),"継続で適用",""))</f>
        <v/>
      </c>
      <c r="AP76" s="1391"/>
      <c r="AQ76" s="1345" t="str">
        <f>IF(AND(U76&lt;&gt;"",AQ74=""),"新規に適用",IF(AND(U76&lt;&gt;"",AQ74&lt;&gt;""),"継続で適用",""))</f>
        <v/>
      </c>
      <c r="AR76" s="1349" t="str">
        <f t="shared" si="22"/>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288"/>
      <c r="B77" s="1439"/>
      <c r="C77" s="1440"/>
      <c r="D77" s="1440"/>
      <c r="E77" s="1440"/>
      <c r="F77" s="1441"/>
      <c r="G77" s="1281"/>
      <c r="H77" s="1281"/>
      <c r="I77" s="1281"/>
      <c r="J77" s="1444"/>
      <c r="K77" s="1281"/>
      <c r="L77" s="1264"/>
      <c r="M77" s="1446"/>
      <c r="N77" s="662"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2189</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51">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5"/>
      <c r="C80" s="1300"/>
      <c r="D80" s="1300"/>
      <c r="E80" s="1300"/>
      <c r="F80" s="1301"/>
      <c r="G80" s="1280"/>
      <c r="H80" s="1280"/>
      <c r="I80" s="1280"/>
      <c r="J80" s="1443"/>
      <c r="K80" s="1280"/>
      <c r="L80" s="1263"/>
      <c r="M80" s="1266"/>
      <c r="N80" s="1400"/>
      <c r="O80" s="1421"/>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52">IF(U80&lt;&gt;"","新規に適用","")</f>
        <v/>
      </c>
      <c r="AM80" s="1365">
        <f>IFERROR(IF(OR(N81="ベア加算",N81=""),0, IF(OR(U78="新加算Ⅰ",U78="新加算Ⅱ",U78="新加算Ⅲ",U78="新加算Ⅳ"),0,ROUNDDOWN(ROUND(L78*VLOOKUP(K78,【参考】数式用!$A$5:$I$27,MATCH("ベア加算",【参考】数式用!$B$4:$I$4,0)+1,0),0)*M78,0)*AG80)),"")</f>
        <v>0</v>
      </c>
      <c r="AN80" s="1345" t="str">
        <f t="shared" si="10"/>
        <v/>
      </c>
      <c r="AO80" s="1345" t="str">
        <f>IF(AND(U80&lt;&gt;"",AO78=""),"新規に適用",IF(AND(U80&lt;&gt;"",AO78&lt;&gt;""),"継続で適用",""))</f>
        <v/>
      </c>
      <c r="AP80" s="1391"/>
      <c r="AQ80" s="1345" t="str">
        <f>IF(AND(U80&lt;&gt;"",AQ78=""),"新規に適用",IF(AND(U80&lt;&gt;"",AQ78&lt;&gt;""),"継続で適用",""))</f>
        <v/>
      </c>
      <c r="AR80" s="1349" t="str">
        <f t="shared" si="22"/>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288"/>
      <c r="B81" s="1439"/>
      <c r="C81" s="1440"/>
      <c r="D81" s="1440"/>
      <c r="E81" s="1440"/>
      <c r="F81" s="1441"/>
      <c r="G81" s="1281"/>
      <c r="H81" s="1281"/>
      <c r="I81" s="1281"/>
      <c r="J81" s="1444"/>
      <c r="K81" s="1281"/>
      <c r="L81" s="1264"/>
      <c r="M81" s="1267"/>
      <c r="N81" s="662"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2189</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68" t="str">
        <f t="shared" ref="AT82:AT142" si="54">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5">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5"/>
      <c r="C84" s="1300"/>
      <c r="D84" s="1300"/>
      <c r="E84" s="1300"/>
      <c r="F84" s="1301"/>
      <c r="G84" s="1280"/>
      <c r="H84" s="1280"/>
      <c r="I84" s="1280"/>
      <c r="J84" s="1443"/>
      <c r="K84" s="1280"/>
      <c r="L84" s="1263"/>
      <c r="M84" s="1445"/>
      <c r="N84" s="1400"/>
      <c r="O84" s="1421"/>
      <c r="P84" s="1401" t="s">
        <v>2196</v>
      </c>
      <c r="Q84" s="1403" t="str">
        <f>IFERROR(VLOOKUP('別紙様式2-2（４・５月分）'!AR65,【参考】数式用!$AT$5:$AV$22,3,FALSE),"")</f>
        <v/>
      </c>
      <c r="R84" s="1405" t="s">
        <v>2207</v>
      </c>
      <c r="S84" s="1447" t="str">
        <f>IFERROR(VLOOKUP(K82,【参考】数式用!$A$5:$AB$27,MATCH(Q84,【参考】数式用!$B$4:$AB$4,0)+1,0),"")</f>
        <v/>
      </c>
      <c r="T84" s="1409" t="s">
        <v>231</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57">IF(U84&lt;&gt;"","新規に適用","")</f>
        <v/>
      </c>
      <c r="AM84" s="1365">
        <f>IFERROR(IF(OR(N85="ベア加算",N85=""),0, IF(OR(U82="新加算Ⅰ",U82="新加算Ⅱ",U82="新加算Ⅲ",U82="新加算Ⅳ"),0,ROUNDDOWN(ROUND(L82*VLOOKUP(K82,【参考】数式用!$A$5:$I$27,MATCH("ベア加算",【参考】数式用!$B$4:$I$4,0)+1,0),0)*M82,0)*AG84)),"")</f>
        <v>0</v>
      </c>
      <c r="AN84" s="1345" t="str">
        <f t="shared" si="10"/>
        <v/>
      </c>
      <c r="AO84" s="1345" t="str">
        <f>IF(AND(U84&lt;&gt;"",AO82=""),"新規に適用",IF(AND(U84&lt;&gt;"",AO82&lt;&gt;""),"継続で適用",""))</f>
        <v/>
      </c>
      <c r="AP84" s="1391"/>
      <c r="AQ84" s="1345" t="str">
        <f>IF(AND(U84&lt;&gt;"",AQ82=""),"新規に適用",IF(AND(U84&lt;&gt;"",AQ82&lt;&gt;""),"継続で適用",""))</f>
        <v/>
      </c>
      <c r="AR84" s="1349" t="str">
        <f t="shared" si="22"/>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288"/>
      <c r="B85" s="1439"/>
      <c r="C85" s="1440"/>
      <c r="D85" s="1440"/>
      <c r="E85" s="1440"/>
      <c r="F85" s="1441"/>
      <c r="G85" s="1281"/>
      <c r="H85" s="1281"/>
      <c r="I85" s="1281"/>
      <c r="J85" s="1444"/>
      <c r="K85" s="1281"/>
      <c r="L85" s="1264"/>
      <c r="M85" s="1446"/>
      <c r="N85" s="662"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2189</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68" t="str">
        <f t="shared" si="54"/>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9">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56"/>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5"/>
      <c r="C88" s="1300"/>
      <c r="D88" s="1300"/>
      <c r="E88" s="1300"/>
      <c r="F88" s="1301"/>
      <c r="G88" s="1280"/>
      <c r="H88" s="1280"/>
      <c r="I88" s="1280"/>
      <c r="J88" s="1443"/>
      <c r="K88" s="1280"/>
      <c r="L88" s="1263"/>
      <c r="M88" s="1266"/>
      <c r="N88" s="1400"/>
      <c r="O88" s="1421"/>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60">IF(U88&lt;&gt;"","新規に適用","")</f>
        <v/>
      </c>
      <c r="AM88" s="1365">
        <f>IFERROR(IF(OR(N89="ベア加算",N89=""),0, IF(OR(U86="新加算Ⅰ",U86="新加算Ⅱ",U86="新加算Ⅲ",U86="新加算Ⅳ"),0,ROUNDDOWN(ROUND(L86*VLOOKUP(K86,【参考】数式用!$A$5:$I$27,MATCH("ベア加算",【参考】数式用!$B$4:$I$4,0)+1,0),0)*M86,0)*AG88)),"")</f>
        <v>0</v>
      </c>
      <c r="AN88" s="1345" t="str">
        <f t="shared" si="10"/>
        <v/>
      </c>
      <c r="AO88" s="1345" t="str">
        <f>IF(AND(U88&lt;&gt;"",AO86=""),"新規に適用",IF(AND(U88&lt;&gt;"",AO86&lt;&gt;""),"継続で適用",""))</f>
        <v/>
      </c>
      <c r="AP88" s="1391"/>
      <c r="AQ88" s="1345" t="str">
        <f>IF(AND(U88&lt;&gt;"",AQ86=""),"新規に適用",IF(AND(U88&lt;&gt;"",AQ86&lt;&gt;""),"継続で適用",""))</f>
        <v/>
      </c>
      <c r="AR88" s="1349" t="str">
        <f t="shared" si="22"/>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288"/>
      <c r="B89" s="1439"/>
      <c r="C89" s="1440"/>
      <c r="D89" s="1440"/>
      <c r="E89" s="1440"/>
      <c r="F89" s="1441"/>
      <c r="G89" s="1281"/>
      <c r="H89" s="1281"/>
      <c r="I89" s="1281"/>
      <c r="J89" s="1444"/>
      <c r="K89" s="1281"/>
      <c r="L89" s="1264"/>
      <c r="M89" s="1267"/>
      <c r="N89" s="662"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2189</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68" t="str">
        <f t="shared" si="54"/>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62">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56"/>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5"/>
      <c r="C92" s="1300"/>
      <c r="D92" s="1300"/>
      <c r="E92" s="1300"/>
      <c r="F92" s="1301"/>
      <c r="G92" s="1280"/>
      <c r="H92" s="1280"/>
      <c r="I92" s="1280"/>
      <c r="J92" s="1443"/>
      <c r="K92" s="1280"/>
      <c r="L92" s="1263"/>
      <c r="M92" s="1445"/>
      <c r="N92" s="1400"/>
      <c r="O92" s="1421"/>
      <c r="P92" s="1401" t="s">
        <v>2196</v>
      </c>
      <c r="Q92" s="1403" t="str">
        <f>IFERROR(VLOOKUP('別紙様式2-2（４・５月分）'!AR71,【参考】数式用!$AT$5:$AV$22,3,FALSE),"")</f>
        <v/>
      </c>
      <c r="R92" s="1405" t="s">
        <v>2207</v>
      </c>
      <c r="S92" s="1447" t="str">
        <f>IFERROR(VLOOKUP(K90,【参考】数式用!$A$5:$AB$27,MATCH(Q92,【参考】数式用!$B$4:$AB$4,0)+1,0),"")</f>
        <v/>
      </c>
      <c r="T92" s="1409" t="s">
        <v>231</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63">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AN152" si="64">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2"/>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288"/>
      <c r="B93" s="1439"/>
      <c r="C93" s="1440"/>
      <c r="D93" s="1440"/>
      <c r="E93" s="1440"/>
      <c r="F93" s="1441"/>
      <c r="G93" s="1281"/>
      <c r="H93" s="1281"/>
      <c r="I93" s="1281"/>
      <c r="J93" s="1444"/>
      <c r="K93" s="1281"/>
      <c r="L93" s="1264"/>
      <c r="M93" s="1446"/>
      <c r="N93" s="662"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2189</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68" t="str">
        <f t="shared" si="54"/>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6">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56"/>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5"/>
      <c r="C96" s="1300"/>
      <c r="D96" s="1300"/>
      <c r="E96" s="1300"/>
      <c r="F96" s="1301"/>
      <c r="G96" s="1280"/>
      <c r="H96" s="1280"/>
      <c r="I96" s="1280"/>
      <c r="J96" s="1443"/>
      <c r="K96" s="1280"/>
      <c r="L96" s="1263"/>
      <c r="M96" s="1266"/>
      <c r="N96" s="1400"/>
      <c r="O96" s="1421"/>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67">IF(U96&lt;&gt;"","新規に適用","")</f>
        <v/>
      </c>
      <c r="AM96" s="1365">
        <f>IFERROR(IF(OR(N97="ベア加算",N97=""),0, IF(OR(U94="新加算Ⅰ",U94="新加算Ⅱ",U94="新加算Ⅲ",U94="新加算Ⅳ"),0,ROUNDDOWN(ROUND(L94*VLOOKUP(K94,【参考】数式用!$A$5:$I$27,MATCH("ベア加算",【参考】数式用!$B$4:$I$4,0)+1,0),0)*M94,0)*AG96)),"")</f>
        <v>0</v>
      </c>
      <c r="AN96" s="1345" t="str">
        <f t="shared" si="64"/>
        <v/>
      </c>
      <c r="AO96" s="1345" t="str">
        <f>IF(AND(U96&lt;&gt;"",AO94=""),"新規に適用",IF(AND(U96&lt;&gt;"",AO94&lt;&gt;""),"継続で適用",""))</f>
        <v/>
      </c>
      <c r="AP96" s="1391"/>
      <c r="AQ96" s="1345" t="str">
        <f>IF(AND(U96&lt;&gt;"",AQ94=""),"新規に適用",IF(AND(U96&lt;&gt;"",AQ94&lt;&gt;""),"継続で適用",""))</f>
        <v/>
      </c>
      <c r="AR96" s="1349" t="str">
        <f t="shared" si="22"/>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288"/>
      <c r="B97" s="1439"/>
      <c r="C97" s="1440"/>
      <c r="D97" s="1440"/>
      <c r="E97" s="1440"/>
      <c r="F97" s="1441"/>
      <c r="G97" s="1281"/>
      <c r="H97" s="1281"/>
      <c r="I97" s="1281"/>
      <c r="J97" s="1444"/>
      <c r="K97" s="1281"/>
      <c r="L97" s="1264"/>
      <c r="M97" s="1267"/>
      <c r="N97" s="662"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2189</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68" t="str">
        <f t="shared" si="54"/>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9">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56"/>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2196</v>
      </c>
      <c r="Q100" s="1403" t="str">
        <f>IFERROR(VLOOKUP('別紙様式2-2（４・５月分）'!AR77,【参考】数式用!$AT$5:$AV$22,3,FALSE),"")</f>
        <v/>
      </c>
      <c r="R100" s="1405" t="s">
        <v>2207</v>
      </c>
      <c r="S100" s="1447" t="str">
        <f>IFERROR(VLOOKUP(K98,【参考】数式用!$A$5:$AB$27,MATCH(Q100,【参考】数式用!$B$4:$AB$4,0)+1,0),"")</f>
        <v/>
      </c>
      <c r="T100" s="1409" t="s">
        <v>231</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70">IF(U100&lt;&gt;"","新規に適用","")</f>
        <v/>
      </c>
      <c r="AM100" s="1365">
        <f>IFERROR(IF(OR(N101="ベア加算",N101=""),0, IF(OR(U98="新加算Ⅰ",U98="新加算Ⅱ",U98="新加算Ⅲ",U98="新加算Ⅳ"),0,ROUNDDOWN(ROUND(L98*VLOOKUP(K98,【参考】数式用!$A$5:$I$27,MATCH("ベア加算",【参考】数式用!$B$4:$I$4,0)+1,0),0)*M98,0)*AG100)),"")</f>
        <v>0</v>
      </c>
      <c r="AN100" s="1345" t="str">
        <f t="shared" si="64"/>
        <v/>
      </c>
      <c r="AO100" s="1345" t="str">
        <f>IF(AND(U100&lt;&gt;"",AO98=""),"新規に適用",IF(AND(U100&lt;&gt;"",AO98&lt;&gt;""),"継続で適用",""))</f>
        <v/>
      </c>
      <c r="AP100" s="1391"/>
      <c r="AQ100" s="1345" t="str">
        <f>IF(AND(U100&lt;&gt;"",AQ98=""),"新規に適用",IF(AND(U100&lt;&gt;"",AQ98&lt;&gt;""),"継続で適用",""))</f>
        <v/>
      </c>
      <c r="AR100" s="1349" t="str">
        <f t="shared" si="22"/>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288"/>
      <c r="B101" s="1439"/>
      <c r="C101" s="1440"/>
      <c r="D101" s="1440"/>
      <c r="E101" s="1440"/>
      <c r="F101" s="1441"/>
      <c r="G101" s="1281"/>
      <c r="H101" s="1281"/>
      <c r="I101" s="1281"/>
      <c r="J101" s="1444"/>
      <c r="K101" s="1281"/>
      <c r="L101" s="1264"/>
      <c r="M101" s="1446"/>
      <c r="N101" s="662"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2189</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68" t="str">
        <f t="shared" si="54"/>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72">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56"/>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2196</v>
      </c>
      <c r="Q104" s="1403" t="str">
        <f>IFERROR(VLOOKUP('別紙様式2-2（４・５月分）'!AR80,【参考】数式用!$AT$5:$AV$22,3,FALSE),"")</f>
        <v/>
      </c>
      <c r="R104" s="1405" t="s">
        <v>2207</v>
      </c>
      <c r="S104" s="1447" t="str">
        <f>IFERROR(VLOOKUP(K102,【参考】数式用!$A$5:$AB$27,MATCH(Q104,【参考】数式用!$B$4:$AB$4,0)+1,0),"")</f>
        <v/>
      </c>
      <c r="T104" s="1409" t="s">
        <v>231</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73">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si="64"/>
        <v/>
      </c>
      <c r="AO104" s="1345" t="str">
        <f>IF(AND(U104&lt;&gt;"",AO102=""),"新規に適用",IF(AND(U104&lt;&gt;"",AO102&lt;&gt;""),"継続で適用",""))</f>
        <v/>
      </c>
      <c r="AP104" s="1391"/>
      <c r="AQ104" s="1345" t="str">
        <f>IF(AND(U104&lt;&gt;"",AQ102=""),"新規に適用",IF(AND(U104&lt;&gt;"",AQ102&lt;&gt;""),"継続で適用",""))</f>
        <v/>
      </c>
      <c r="AR104" s="1349"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288"/>
      <c r="B105" s="1439"/>
      <c r="C105" s="1440"/>
      <c r="D105" s="1440"/>
      <c r="E105" s="1440"/>
      <c r="F105" s="1441"/>
      <c r="G105" s="1281"/>
      <c r="H105" s="1281"/>
      <c r="I105" s="1281"/>
      <c r="J105" s="1444"/>
      <c r="K105" s="1281"/>
      <c r="L105" s="1264"/>
      <c r="M105" s="1446"/>
      <c r="N105" s="662"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2189</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68" t="str">
        <f t="shared" si="54"/>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6">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56"/>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77">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si="64"/>
        <v/>
      </c>
      <c r="AO108" s="1345" t="str">
        <f>IF(AND(U108&lt;&gt;"",AO106=""),"新規に適用",IF(AND(U108&lt;&gt;"",AO106&lt;&gt;""),"継続で適用",""))</f>
        <v/>
      </c>
      <c r="AP108" s="1391"/>
      <c r="AQ108" s="1345" t="str">
        <f>IF(AND(U108&lt;&gt;"",AQ106=""),"新規に適用",IF(AND(U108&lt;&gt;"",AQ106&lt;&gt;""),"継続で適用",""))</f>
        <v/>
      </c>
      <c r="AR108" s="1349" t="str">
        <f t="shared" si="74"/>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288"/>
      <c r="B109" s="1439"/>
      <c r="C109" s="1440"/>
      <c r="D109" s="1440"/>
      <c r="E109" s="1440"/>
      <c r="F109" s="1441"/>
      <c r="G109" s="1281"/>
      <c r="H109" s="1281"/>
      <c r="I109" s="1281"/>
      <c r="J109" s="1444"/>
      <c r="K109" s="1281"/>
      <c r="L109" s="1264"/>
      <c r="M109" s="1267"/>
      <c r="N109" s="662"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2189</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68" t="str">
        <f t="shared" si="54"/>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9">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56"/>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2196</v>
      </c>
      <c r="Q112" s="1403" t="str">
        <f>IFERROR(VLOOKUP('別紙様式2-2（４・５月分）'!AR86,【参考】数式用!$AT$5:$AV$22,3,FALSE),"")</f>
        <v/>
      </c>
      <c r="R112" s="1405" t="s">
        <v>2207</v>
      </c>
      <c r="S112" s="1447" t="str">
        <f>IFERROR(VLOOKUP(K110,【参考】数式用!$A$5:$AB$27,MATCH(Q112,【参考】数式用!$B$4:$AB$4,0)+1,0),"")</f>
        <v/>
      </c>
      <c r="T112" s="1409" t="s">
        <v>231</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80">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si="64"/>
        <v/>
      </c>
      <c r="AO112" s="1345" t="str">
        <f>IF(AND(U112&lt;&gt;"",AO110=""),"新規に適用",IF(AND(U112&lt;&gt;"",AO110&lt;&gt;""),"継続で適用",""))</f>
        <v/>
      </c>
      <c r="AP112" s="1391"/>
      <c r="AQ112" s="1345" t="str">
        <f>IF(AND(U112&lt;&gt;"",AQ110=""),"新規に適用",IF(AND(U112&lt;&gt;"",AQ110&lt;&gt;""),"継続で適用",""))</f>
        <v/>
      </c>
      <c r="AR112" s="1349" t="str">
        <f t="shared" si="74"/>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288"/>
      <c r="B113" s="1439"/>
      <c r="C113" s="1440"/>
      <c r="D113" s="1440"/>
      <c r="E113" s="1440"/>
      <c r="F113" s="1441"/>
      <c r="G113" s="1281"/>
      <c r="H113" s="1281"/>
      <c r="I113" s="1281"/>
      <c r="J113" s="1444"/>
      <c r="K113" s="1281"/>
      <c r="L113" s="1264"/>
      <c r="M113" s="1446"/>
      <c r="N113" s="662"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2189</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68" t="str">
        <f t="shared" si="54"/>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8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56"/>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8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si="64"/>
        <v/>
      </c>
      <c r="AO116" s="1345" t="str">
        <f>IF(AND(U116&lt;&gt;"",AO114=""),"新規に適用",IF(AND(U116&lt;&gt;"",AO114&lt;&gt;""),"継続で適用",""))</f>
        <v/>
      </c>
      <c r="AP116" s="1391"/>
      <c r="AQ116" s="1345" t="str">
        <f>IF(AND(U116&lt;&gt;"",AQ114=""),"新規に適用",IF(AND(U116&lt;&gt;"",AQ114&lt;&gt;""),"継続で適用",""))</f>
        <v/>
      </c>
      <c r="AR116" s="1349" t="str">
        <f t="shared" si="74"/>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288"/>
      <c r="B117" s="1439"/>
      <c r="C117" s="1440"/>
      <c r="D117" s="1440"/>
      <c r="E117" s="1440"/>
      <c r="F117" s="1441"/>
      <c r="G117" s="1281"/>
      <c r="H117" s="1281"/>
      <c r="I117" s="1281"/>
      <c r="J117" s="1444"/>
      <c r="K117" s="1281"/>
      <c r="L117" s="1264"/>
      <c r="M117" s="1267"/>
      <c r="N117" s="662"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2189</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68" t="str">
        <f t="shared" si="54"/>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5">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56"/>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2196</v>
      </c>
      <c r="Q120" s="1403" t="str">
        <f>IFERROR(VLOOKUP('別紙様式2-2（４・５月分）'!AR92,【参考】数式用!$AT$5:$AV$22,3,FALSE),"")</f>
        <v/>
      </c>
      <c r="R120" s="1405" t="s">
        <v>2207</v>
      </c>
      <c r="S120" s="1447" t="str">
        <f>IFERROR(VLOOKUP(K118,【参考】数式用!$A$5:$AB$27,MATCH(Q120,【参考】数式用!$B$4:$AB$4,0)+1,0),"")</f>
        <v/>
      </c>
      <c r="T120" s="1409" t="s">
        <v>231</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86">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si="64"/>
        <v/>
      </c>
      <c r="AO120" s="1345" t="str">
        <f>IF(AND(U120&lt;&gt;"",AO118=""),"新規に適用",IF(AND(U120&lt;&gt;"",AO118&lt;&gt;""),"継続で適用",""))</f>
        <v/>
      </c>
      <c r="AP120" s="1391"/>
      <c r="AQ120" s="1345" t="str">
        <f>IF(AND(U120&lt;&gt;"",AQ118=""),"新規に適用",IF(AND(U120&lt;&gt;"",AQ118&lt;&gt;""),"継続で適用",""))</f>
        <v/>
      </c>
      <c r="AR120" s="1349" t="str">
        <f t="shared" si="74"/>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288"/>
      <c r="B121" s="1439"/>
      <c r="C121" s="1440"/>
      <c r="D121" s="1440"/>
      <c r="E121" s="1440"/>
      <c r="F121" s="1441"/>
      <c r="G121" s="1281"/>
      <c r="H121" s="1281"/>
      <c r="I121" s="1281"/>
      <c r="J121" s="1444"/>
      <c r="K121" s="1281"/>
      <c r="L121" s="1264"/>
      <c r="M121" s="1446"/>
      <c r="N121" s="662"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2189</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68" t="str">
        <f t="shared" si="54"/>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8">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56"/>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89">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si="64"/>
        <v/>
      </c>
      <c r="AO124" s="1345" t="str">
        <f>IF(AND(U124&lt;&gt;"",AO122=""),"新規に適用",IF(AND(U124&lt;&gt;"",AO122&lt;&gt;""),"継続で適用",""))</f>
        <v/>
      </c>
      <c r="AP124" s="1391"/>
      <c r="AQ124" s="1345" t="str">
        <f>IF(AND(U124&lt;&gt;"",AQ122=""),"新規に適用",IF(AND(U124&lt;&gt;"",AQ122&lt;&gt;""),"継続で適用",""))</f>
        <v/>
      </c>
      <c r="AR124" s="1349" t="str">
        <f t="shared" si="74"/>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288"/>
      <c r="B125" s="1439"/>
      <c r="C125" s="1440"/>
      <c r="D125" s="1440"/>
      <c r="E125" s="1440"/>
      <c r="F125" s="1441"/>
      <c r="G125" s="1281"/>
      <c r="H125" s="1281"/>
      <c r="I125" s="1281"/>
      <c r="J125" s="1444"/>
      <c r="K125" s="1281"/>
      <c r="L125" s="1264"/>
      <c r="M125" s="1267"/>
      <c r="N125" s="662"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2189</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68" t="str">
        <f t="shared" si="54"/>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91">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56"/>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2196</v>
      </c>
      <c r="Q128" s="1403" t="str">
        <f>IFERROR(VLOOKUP('別紙様式2-2（４・５月分）'!AR98,【参考】数式用!$AT$5:$AV$22,3,FALSE),"")</f>
        <v/>
      </c>
      <c r="R128" s="1405" t="s">
        <v>2207</v>
      </c>
      <c r="S128" s="1447" t="str">
        <f>IFERROR(VLOOKUP(K126,【参考】数式用!$A$5:$AB$27,MATCH(Q128,【参考】数式用!$B$4:$AB$4,0)+1,0),"")</f>
        <v/>
      </c>
      <c r="T128" s="1409" t="s">
        <v>231</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92">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si="64"/>
        <v/>
      </c>
      <c r="AO128" s="1345" t="str">
        <f>IF(AND(U128&lt;&gt;"",AO126=""),"新規に適用",IF(AND(U128&lt;&gt;"",AO126&lt;&gt;""),"継続で適用",""))</f>
        <v/>
      </c>
      <c r="AP128" s="1391"/>
      <c r="AQ128" s="1345" t="str">
        <f>IF(AND(U128&lt;&gt;"",AQ126=""),"新規に適用",IF(AND(U128&lt;&gt;"",AQ126&lt;&gt;""),"継続で適用",""))</f>
        <v/>
      </c>
      <c r="AR128" s="1349" t="str">
        <f t="shared" si="74"/>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288"/>
      <c r="B129" s="1439"/>
      <c r="C129" s="1440"/>
      <c r="D129" s="1440"/>
      <c r="E129" s="1440"/>
      <c r="F129" s="1441"/>
      <c r="G129" s="1281"/>
      <c r="H129" s="1281"/>
      <c r="I129" s="1281"/>
      <c r="J129" s="1444"/>
      <c r="K129" s="1281"/>
      <c r="L129" s="1264"/>
      <c r="M129" s="1446"/>
      <c r="N129" s="662"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2189</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68" t="str">
        <f t="shared" si="54"/>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4">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56"/>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95">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si="64"/>
        <v/>
      </c>
      <c r="AO132" s="1345" t="str">
        <f>IF(AND(U132&lt;&gt;"",AO130=""),"新規に適用",IF(AND(U132&lt;&gt;"",AO130&lt;&gt;""),"継続で適用",""))</f>
        <v/>
      </c>
      <c r="AP132" s="1391"/>
      <c r="AQ132" s="1345" t="str">
        <f>IF(AND(U132&lt;&gt;"",AQ130=""),"新規に適用",IF(AND(U132&lt;&gt;"",AQ130&lt;&gt;""),"継続で適用",""))</f>
        <v/>
      </c>
      <c r="AR132" s="1349" t="str">
        <f t="shared" si="74"/>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288"/>
      <c r="B133" s="1439"/>
      <c r="C133" s="1440"/>
      <c r="D133" s="1440"/>
      <c r="E133" s="1440"/>
      <c r="F133" s="1441"/>
      <c r="G133" s="1281"/>
      <c r="H133" s="1281"/>
      <c r="I133" s="1281"/>
      <c r="J133" s="1444"/>
      <c r="K133" s="1281"/>
      <c r="L133" s="1264"/>
      <c r="M133" s="1267"/>
      <c r="N133" s="662"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2189</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68" t="str">
        <f t="shared" si="54"/>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7">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56"/>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2196</v>
      </c>
      <c r="Q136" s="1403" t="str">
        <f>IFERROR(VLOOKUP('別紙様式2-2（４・５月分）'!AR104,【参考】数式用!$AT$5:$AV$22,3,FALSE),"")</f>
        <v/>
      </c>
      <c r="R136" s="1405" t="s">
        <v>2207</v>
      </c>
      <c r="S136" s="1447" t="str">
        <f>IFERROR(VLOOKUP(K134,【参考】数式用!$A$5:$AB$27,MATCH(Q136,【参考】数式用!$B$4:$AB$4,0)+1,0),"")</f>
        <v/>
      </c>
      <c r="T136" s="1409" t="s">
        <v>231</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98">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si="64"/>
        <v/>
      </c>
      <c r="AO136" s="1345" t="str">
        <f>IF(AND(U136&lt;&gt;"",AO134=""),"新規に適用",IF(AND(U136&lt;&gt;"",AO134&lt;&gt;""),"継続で適用",""))</f>
        <v/>
      </c>
      <c r="AP136" s="1391"/>
      <c r="AQ136" s="1345" t="str">
        <f>IF(AND(U136&lt;&gt;"",AQ134=""),"新規に適用",IF(AND(U136&lt;&gt;"",AQ134&lt;&gt;""),"継続で適用",""))</f>
        <v/>
      </c>
      <c r="AR136" s="1349" t="str">
        <f t="shared" si="74"/>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288"/>
      <c r="B137" s="1439"/>
      <c r="C137" s="1440"/>
      <c r="D137" s="1440"/>
      <c r="E137" s="1440"/>
      <c r="F137" s="1441"/>
      <c r="G137" s="1281"/>
      <c r="H137" s="1281"/>
      <c r="I137" s="1281"/>
      <c r="J137" s="1444"/>
      <c r="K137" s="1281"/>
      <c r="L137" s="1264"/>
      <c r="M137" s="1446"/>
      <c r="N137" s="662"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2189</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68" t="str">
        <f t="shared" si="54"/>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100">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56"/>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01">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si="64"/>
        <v/>
      </c>
      <c r="AO140" s="1345" t="str">
        <f>IF(AND(U140&lt;&gt;"",AO138=""),"新規に適用",IF(AND(U140&lt;&gt;"",AO138&lt;&gt;""),"継続で適用",""))</f>
        <v/>
      </c>
      <c r="AP140" s="1391"/>
      <c r="AQ140" s="1345" t="str">
        <f>IF(AND(U140&lt;&gt;"",AQ138=""),"新規に適用",IF(AND(U140&lt;&gt;"",AQ138&lt;&gt;""),"継続で適用",""))</f>
        <v/>
      </c>
      <c r="AR140" s="1349" t="str">
        <f t="shared" si="74"/>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288"/>
      <c r="B141" s="1439"/>
      <c r="C141" s="1440"/>
      <c r="D141" s="1440"/>
      <c r="E141" s="1440"/>
      <c r="F141" s="1441"/>
      <c r="G141" s="1281"/>
      <c r="H141" s="1281"/>
      <c r="I141" s="1281"/>
      <c r="J141" s="1444"/>
      <c r="K141" s="1281"/>
      <c r="L141" s="1264"/>
      <c r="M141" s="1267"/>
      <c r="N141" s="662"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2189</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68" t="str">
        <f t="shared" si="54"/>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103">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56"/>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2196</v>
      </c>
      <c r="Q144" s="1403" t="str">
        <f>IFERROR(VLOOKUP('別紙様式2-2（４・５月分）'!AR110,【参考】数式用!$AT$5:$AV$22,3,FALSE),"")</f>
        <v/>
      </c>
      <c r="R144" s="1405" t="s">
        <v>2207</v>
      </c>
      <c r="S144" s="1447" t="str">
        <f>IFERROR(VLOOKUP(K142,【参考】数式用!$A$5:$AB$27,MATCH(Q144,【参考】数式用!$B$4:$AB$4,0)+1,0),"")</f>
        <v/>
      </c>
      <c r="T144" s="1409" t="s">
        <v>231</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04">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si="64"/>
        <v/>
      </c>
      <c r="AO144" s="1345" t="str">
        <f>IF(AND(U144&lt;&gt;"",AO142=""),"新規に適用",IF(AND(U144&lt;&gt;"",AO142&lt;&gt;""),"継続で適用",""))</f>
        <v/>
      </c>
      <c r="AP144" s="1391"/>
      <c r="AQ144" s="1345" t="str">
        <f>IF(AND(U144&lt;&gt;"",AQ142=""),"新規に適用",IF(AND(U144&lt;&gt;"",AQ142&lt;&gt;""),"継続で適用",""))</f>
        <v/>
      </c>
      <c r="AR144" s="1349" t="str">
        <f t="shared" si="74"/>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288"/>
      <c r="B145" s="1439"/>
      <c r="C145" s="1440"/>
      <c r="D145" s="1440"/>
      <c r="E145" s="1440"/>
      <c r="F145" s="1441"/>
      <c r="G145" s="1281"/>
      <c r="H145" s="1281"/>
      <c r="I145" s="1281"/>
      <c r="J145" s="1444"/>
      <c r="K145" s="1281"/>
      <c r="L145" s="1264"/>
      <c r="M145" s="1446"/>
      <c r="N145" s="662"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2189</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68" t="str">
        <f t="shared" ref="AT146:AT206" si="106">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7">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09">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si="64"/>
        <v/>
      </c>
      <c r="AO148" s="1345" t="str">
        <f>IF(AND(U148&lt;&gt;"",AO146=""),"新規に適用",IF(AND(U148&lt;&gt;"",AO146&lt;&gt;""),"継続で適用",""))</f>
        <v/>
      </c>
      <c r="AP148" s="1391"/>
      <c r="AQ148" s="1345" t="str">
        <f>IF(AND(U148&lt;&gt;"",AQ146=""),"新規に適用",IF(AND(U148&lt;&gt;"",AQ146&lt;&gt;""),"継続で適用",""))</f>
        <v/>
      </c>
      <c r="AR148" s="1349" t="str">
        <f t="shared" si="74"/>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288"/>
      <c r="B149" s="1439"/>
      <c r="C149" s="1440"/>
      <c r="D149" s="1440"/>
      <c r="E149" s="1440"/>
      <c r="F149" s="1441"/>
      <c r="G149" s="1281"/>
      <c r="H149" s="1281"/>
      <c r="I149" s="1281"/>
      <c r="J149" s="1444"/>
      <c r="K149" s="1281"/>
      <c r="L149" s="1264"/>
      <c r="M149" s="1267"/>
      <c r="N149" s="662"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2189</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68" t="str">
        <f t="shared" si="106"/>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11">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08"/>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2196</v>
      </c>
      <c r="Q152" s="1403" t="str">
        <f>IFERROR(VLOOKUP('別紙様式2-2（４・５月分）'!AR116,【参考】数式用!$AT$5:$AV$22,3,FALSE),"")</f>
        <v/>
      </c>
      <c r="R152" s="1405" t="s">
        <v>2207</v>
      </c>
      <c r="S152" s="1447" t="str">
        <f>IFERROR(VLOOKUP(K150,【参考】数式用!$A$5:$AB$27,MATCH(Q152,【参考】数式用!$B$4:$AB$4,0)+1,0),"")</f>
        <v/>
      </c>
      <c r="T152" s="1409" t="s">
        <v>231</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12">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si="64"/>
        <v/>
      </c>
      <c r="AO152" s="1345" t="str">
        <f>IF(AND(U152&lt;&gt;"",AO150=""),"新規に適用",IF(AND(U152&lt;&gt;"",AO150&lt;&gt;""),"継続で適用",""))</f>
        <v/>
      </c>
      <c r="AP152" s="1391"/>
      <c r="AQ152" s="1345" t="str">
        <f>IF(AND(U152&lt;&gt;"",AQ150=""),"新規に適用",IF(AND(U152&lt;&gt;"",AQ150&lt;&gt;""),"継続で適用",""))</f>
        <v/>
      </c>
      <c r="AR152" s="1349" t="str">
        <f t="shared" si="74"/>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288"/>
      <c r="B153" s="1439"/>
      <c r="C153" s="1440"/>
      <c r="D153" s="1440"/>
      <c r="E153" s="1440"/>
      <c r="F153" s="1441"/>
      <c r="G153" s="1281"/>
      <c r="H153" s="1281"/>
      <c r="I153" s="1281"/>
      <c r="J153" s="1444"/>
      <c r="K153" s="1281"/>
      <c r="L153" s="1264"/>
      <c r="M153" s="1446"/>
      <c r="N153" s="662"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2189</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68" t="str">
        <f t="shared" si="106"/>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08"/>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1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AN216" si="11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74"/>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288"/>
      <c r="B157" s="1439"/>
      <c r="C157" s="1440"/>
      <c r="D157" s="1440"/>
      <c r="E157" s="1440"/>
      <c r="F157" s="1441"/>
      <c r="G157" s="1281"/>
      <c r="H157" s="1281"/>
      <c r="I157" s="1281"/>
      <c r="J157" s="1444"/>
      <c r="K157" s="1281"/>
      <c r="L157" s="1264"/>
      <c r="M157" s="1267"/>
      <c r="N157" s="662"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2189</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68" t="str">
        <f t="shared" si="106"/>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08"/>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2196</v>
      </c>
      <c r="Q160" s="1403" t="str">
        <f>IFERROR(VLOOKUP('別紙様式2-2（４・５月分）'!AR122,【参考】数式用!$AT$5:$AV$22,3,FALSE),"")</f>
        <v/>
      </c>
      <c r="R160" s="1405" t="s">
        <v>2207</v>
      </c>
      <c r="S160" s="1447" t="str">
        <f>IFERROR(VLOOKUP(K158,【参考】数式用!$A$5:$AB$27,MATCH(Q160,【参考】数式用!$B$4:$AB$4,0)+1,0),"")</f>
        <v/>
      </c>
      <c r="T160" s="1409" t="s">
        <v>231</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1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si="116"/>
        <v/>
      </c>
      <c r="AO160" s="1345" t="str">
        <f>IF(AND(U160&lt;&gt;"",AO158=""),"新規に適用",IF(AND(U160&lt;&gt;"",AO158&lt;&gt;""),"継続で適用",""))</f>
        <v/>
      </c>
      <c r="AP160" s="1391"/>
      <c r="AQ160" s="1345" t="str">
        <f>IF(AND(U160&lt;&gt;"",AQ158=""),"新規に適用",IF(AND(U160&lt;&gt;"",AQ158&lt;&gt;""),"継続で適用",""))</f>
        <v/>
      </c>
      <c r="AR160" s="1349" t="str">
        <f t="shared" si="74"/>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288"/>
      <c r="B161" s="1439"/>
      <c r="C161" s="1440"/>
      <c r="D161" s="1440"/>
      <c r="E161" s="1440"/>
      <c r="F161" s="1441"/>
      <c r="G161" s="1281"/>
      <c r="H161" s="1281"/>
      <c r="I161" s="1281"/>
      <c r="J161" s="1444"/>
      <c r="K161" s="1281"/>
      <c r="L161" s="1264"/>
      <c r="M161" s="1446"/>
      <c r="N161" s="662"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2189</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68" t="str">
        <f t="shared" si="106"/>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21">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08"/>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22">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si="116"/>
        <v/>
      </c>
      <c r="AO164" s="1345" t="str">
        <f>IF(AND(U164&lt;&gt;"",AO162=""),"新規に適用",IF(AND(U164&lt;&gt;"",AO162&lt;&gt;""),"継続で適用",""))</f>
        <v/>
      </c>
      <c r="AP164" s="1391"/>
      <c r="AQ164" s="1345" t="str">
        <f>IF(AND(U164&lt;&gt;"",AQ162=""),"新規に適用",IF(AND(U164&lt;&gt;"",AQ162&lt;&gt;""),"継続で適用",""))</f>
        <v/>
      </c>
      <c r="AR164" s="1349" t="str">
        <f t="shared" si="74"/>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288"/>
      <c r="B165" s="1439"/>
      <c r="C165" s="1440"/>
      <c r="D165" s="1440"/>
      <c r="E165" s="1440"/>
      <c r="F165" s="1441"/>
      <c r="G165" s="1281"/>
      <c r="H165" s="1281"/>
      <c r="I165" s="1281"/>
      <c r="J165" s="1444"/>
      <c r="K165" s="1281"/>
      <c r="L165" s="1264"/>
      <c r="M165" s="1267"/>
      <c r="N165" s="662"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2189</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68" t="str">
        <f t="shared" si="106"/>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24">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08"/>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2196</v>
      </c>
      <c r="Q168" s="1403" t="str">
        <f>IFERROR(VLOOKUP('別紙様式2-2（４・５月分）'!AR128,【参考】数式用!$AT$5:$AV$22,3,FALSE),"")</f>
        <v/>
      </c>
      <c r="R168" s="1405" t="s">
        <v>2207</v>
      </c>
      <c r="S168" s="1447" t="str">
        <f>IFERROR(VLOOKUP(K166,【参考】数式用!$A$5:$AB$27,MATCH(Q168,【参考】数式用!$B$4:$AB$4,0)+1,0),"")</f>
        <v/>
      </c>
      <c r="T168" s="1409" t="s">
        <v>231</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25">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si="116"/>
        <v/>
      </c>
      <c r="AO168" s="1345" t="str">
        <f>IF(AND(U168&lt;&gt;"",AO166=""),"新規に適用",IF(AND(U168&lt;&gt;"",AO166&lt;&gt;""),"継続で適用",""))</f>
        <v/>
      </c>
      <c r="AP168" s="1391"/>
      <c r="AQ168" s="1345" t="str">
        <f>IF(AND(U168&lt;&gt;"",AQ166=""),"新規に適用",IF(AND(U168&lt;&gt;"",AQ166&lt;&gt;""),"継続で適用",""))</f>
        <v/>
      </c>
      <c r="AR168" s="1349"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288"/>
      <c r="B169" s="1439"/>
      <c r="C169" s="1440"/>
      <c r="D169" s="1440"/>
      <c r="E169" s="1440"/>
      <c r="F169" s="1441"/>
      <c r="G169" s="1281"/>
      <c r="H169" s="1281"/>
      <c r="I169" s="1281"/>
      <c r="J169" s="1444"/>
      <c r="K169" s="1281"/>
      <c r="L169" s="1264"/>
      <c r="M169" s="1446"/>
      <c r="N169" s="662"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2189</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68" t="str">
        <f t="shared" si="106"/>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8">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08"/>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2196</v>
      </c>
      <c r="Q172" s="1403" t="str">
        <f>IFERROR(VLOOKUP('別紙様式2-2（４・５月分）'!AR131,【参考】数式用!$AT$5:$AV$22,3,FALSE),"")</f>
        <v/>
      </c>
      <c r="R172" s="1405" t="s">
        <v>2207</v>
      </c>
      <c r="S172" s="1447" t="str">
        <f>IFERROR(VLOOKUP(K170,【参考】数式用!$A$5:$AB$27,MATCH(Q172,【参考】数式用!$B$4:$AB$4,0)+1,0),"")</f>
        <v/>
      </c>
      <c r="T172" s="1409" t="s">
        <v>231</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29">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si="116"/>
        <v/>
      </c>
      <c r="AO172" s="1345" t="str">
        <f>IF(AND(U172&lt;&gt;"",AO170=""),"新規に適用",IF(AND(U172&lt;&gt;"",AO170&lt;&gt;""),"継続で適用",""))</f>
        <v/>
      </c>
      <c r="AP172" s="1391"/>
      <c r="AQ172" s="1345" t="str">
        <f>IF(AND(U172&lt;&gt;"",AQ170=""),"新規に適用",IF(AND(U172&lt;&gt;"",AQ170&lt;&gt;""),"継続で適用",""))</f>
        <v/>
      </c>
      <c r="AR172" s="1349" t="str">
        <f t="shared" si="126"/>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288"/>
      <c r="B173" s="1439"/>
      <c r="C173" s="1440"/>
      <c r="D173" s="1440"/>
      <c r="E173" s="1440"/>
      <c r="F173" s="1441"/>
      <c r="G173" s="1281"/>
      <c r="H173" s="1281"/>
      <c r="I173" s="1281"/>
      <c r="J173" s="1444"/>
      <c r="K173" s="1281"/>
      <c r="L173" s="1264"/>
      <c r="M173" s="1446"/>
      <c r="N173" s="662"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2189</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68" t="str">
        <f t="shared" si="106"/>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31">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08"/>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32">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si="116"/>
        <v/>
      </c>
      <c r="AO176" s="1345" t="str">
        <f>IF(AND(U176&lt;&gt;"",AO174=""),"新規に適用",IF(AND(U176&lt;&gt;"",AO174&lt;&gt;""),"継続で適用",""))</f>
        <v/>
      </c>
      <c r="AP176" s="1391"/>
      <c r="AQ176" s="1345" t="str">
        <f>IF(AND(U176&lt;&gt;"",AQ174=""),"新規に適用",IF(AND(U176&lt;&gt;"",AQ174&lt;&gt;""),"継続で適用",""))</f>
        <v/>
      </c>
      <c r="AR176" s="1349" t="str">
        <f t="shared" si="126"/>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288"/>
      <c r="B177" s="1439"/>
      <c r="C177" s="1440"/>
      <c r="D177" s="1440"/>
      <c r="E177" s="1440"/>
      <c r="F177" s="1441"/>
      <c r="G177" s="1281"/>
      <c r="H177" s="1281"/>
      <c r="I177" s="1281"/>
      <c r="J177" s="1444"/>
      <c r="K177" s="1281"/>
      <c r="L177" s="1264"/>
      <c r="M177" s="1267"/>
      <c r="N177" s="662"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2189</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68" t="str">
        <f t="shared" si="106"/>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34">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08"/>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2196</v>
      </c>
      <c r="Q180" s="1403" t="str">
        <f>IFERROR(VLOOKUP('別紙様式2-2（４・５月分）'!AR137,【参考】数式用!$AT$5:$AV$22,3,FALSE),"")</f>
        <v/>
      </c>
      <c r="R180" s="1405" t="s">
        <v>2207</v>
      </c>
      <c r="S180" s="1447" t="str">
        <f>IFERROR(VLOOKUP(K178,【参考】数式用!$A$5:$AB$27,MATCH(Q180,【参考】数式用!$B$4:$AB$4,0)+1,0),"")</f>
        <v/>
      </c>
      <c r="T180" s="1409" t="s">
        <v>231</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35">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si="116"/>
        <v/>
      </c>
      <c r="AO180" s="1345" t="str">
        <f>IF(AND(U180&lt;&gt;"",AO178=""),"新規に適用",IF(AND(U180&lt;&gt;"",AO178&lt;&gt;""),"継続で適用",""))</f>
        <v/>
      </c>
      <c r="AP180" s="1391"/>
      <c r="AQ180" s="1345" t="str">
        <f>IF(AND(U180&lt;&gt;"",AQ178=""),"新規に適用",IF(AND(U180&lt;&gt;"",AQ178&lt;&gt;""),"継続で適用",""))</f>
        <v/>
      </c>
      <c r="AR180" s="1349" t="str">
        <f t="shared" si="126"/>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288"/>
      <c r="B181" s="1439"/>
      <c r="C181" s="1440"/>
      <c r="D181" s="1440"/>
      <c r="E181" s="1440"/>
      <c r="F181" s="1441"/>
      <c r="G181" s="1281"/>
      <c r="H181" s="1281"/>
      <c r="I181" s="1281"/>
      <c r="J181" s="1444"/>
      <c r="K181" s="1281"/>
      <c r="L181" s="1264"/>
      <c r="M181" s="1446"/>
      <c r="N181" s="662"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2189</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68" t="str">
        <f t="shared" si="106"/>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7">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08"/>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38">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si="116"/>
        <v/>
      </c>
      <c r="AO184" s="1345" t="str">
        <f>IF(AND(U184&lt;&gt;"",AO182=""),"新規に適用",IF(AND(U184&lt;&gt;"",AO182&lt;&gt;""),"継続で適用",""))</f>
        <v/>
      </c>
      <c r="AP184" s="1391"/>
      <c r="AQ184" s="1345" t="str">
        <f>IF(AND(U184&lt;&gt;"",AQ182=""),"新規に適用",IF(AND(U184&lt;&gt;"",AQ182&lt;&gt;""),"継続で適用",""))</f>
        <v/>
      </c>
      <c r="AR184" s="1349" t="str">
        <f t="shared" si="126"/>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288"/>
      <c r="B185" s="1439"/>
      <c r="C185" s="1440"/>
      <c r="D185" s="1440"/>
      <c r="E185" s="1440"/>
      <c r="F185" s="1441"/>
      <c r="G185" s="1281"/>
      <c r="H185" s="1281"/>
      <c r="I185" s="1281"/>
      <c r="J185" s="1444"/>
      <c r="K185" s="1281"/>
      <c r="L185" s="1264"/>
      <c r="M185" s="1267"/>
      <c r="N185" s="662"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2189</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68" t="str">
        <f t="shared" si="106"/>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40">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08"/>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2196</v>
      </c>
      <c r="Q188" s="1403" t="str">
        <f>IFERROR(VLOOKUP('別紙様式2-2（４・５月分）'!AR143,【参考】数式用!$AT$5:$AV$22,3,FALSE),"")</f>
        <v/>
      </c>
      <c r="R188" s="1405" t="s">
        <v>2207</v>
      </c>
      <c r="S188" s="1447" t="str">
        <f>IFERROR(VLOOKUP(K186,【参考】数式用!$A$5:$AB$27,MATCH(Q188,【参考】数式用!$B$4:$AB$4,0)+1,0),"")</f>
        <v/>
      </c>
      <c r="T188" s="1409" t="s">
        <v>231</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41">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si="116"/>
        <v/>
      </c>
      <c r="AO188" s="1345" t="str">
        <f>IF(AND(U188&lt;&gt;"",AO186=""),"新規に適用",IF(AND(U188&lt;&gt;"",AO186&lt;&gt;""),"継続で適用",""))</f>
        <v/>
      </c>
      <c r="AP188" s="1391"/>
      <c r="AQ188" s="1345" t="str">
        <f>IF(AND(U188&lt;&gt;"",AQ186=""),"新規に適用",IF(AND(U188&lt;&gt;"",AQ186&lt;&gt;""),"継続で適用",""))</f>
        <v/>
      </c>
      <c r="AR188" s="1349" t="str">
        <f t="shared" si="126"/>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288"/>
      <c r="B189" s="1439"/>
      <c r="C189" s="1440"/>
      <c r="D189" s="1440"/>
      <c r="E189" s="1440"/>
      <c r="F189" s="1441"/>
      <c r="G189" s="1281"/>
      <c r="H189" s="1281"/>
      <c r="I189" s="1281"/>
      <c r="J189" s="1444"/>
      <c r="K189" s="1281"/>
      <c r="L189" s="1264"/>
      <c r="M189" s="1446"/>
      <c r="N189" s="662"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2189</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68" t="str">
        <f t="shared" si="106"/>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43">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08"/>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44">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si="116"/>
        <v/>
      </c>
      <c r="AO192" s="1345" t="str">
        <f>IF(AND(U192&lt;&gt;"",AO190=""),"新規に適用",IF(AND(U192&lt;&gt;"",AO190&lt;&gt;""),"継続で適用",""))</f>
        <v/>
      </c>
      <c r="AP192" s="1391"/>
      <c r="AQ192" s="1345" t="str">
        <f>IF(AND(U192&lt;&gt;"",AQ190=""),"新規に適用",IF(AND(U192&lt;&gt;"",AQ190&lt;&gt;""),"継続で適用",""))</f>
        <v/>
      </c>
      <c r="AR192" s="1349" t="str">
        <f t="shared" si="126"/>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288"/>
      <c r="B193" s="1439"/>
      <c r="C193" s="1440"/>
      <c r="D193" s="1440"/>
      <c r="E193" s="1440"/>
      <c r="F193" s="1441"/>
      <c r="G193" s="1281"/>
      <c r="H193" s="1281"/>
      <c r="I193" s="1281"/>
      <c r="J193" s="1444"/>
      <c r="K193" s="1281"/>
      <c r="L193" s="1264"/>
      <c r="M193" s="1267"/>
      <c r="N193" s="662"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2189</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68" t="str">
        <f t="shared" si="106"/>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6">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08"/>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2196</v>
      </c>
      <c r="Q196" s="1403" t="str">
        <f>IFERROR(VLOOKUP('別紙様式2-2（４・５月分）'!AR149,【参考】数式用!$AT$5:$AV$22,3,FALSE),"")</f>
        <v/>
      </c>
      <c r="R196" s="1405" t="s">
        <v>2207</v>
      </c>
      <c r="S196" s="1447" t="str">
        <f>IFERROR(VLOOKUP(K194,【参考】数式用!$A$5:$AB$27,MATCH(Q196,【参考】数式用!$B$4:$AB$4,0)+1,0),"")</f>
        <v/>
      </c>
      <c r="T196" s="1409" t="s">
        <v>231</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47">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si="116"/>
        <v/>
      </c>
      <c r="AO196" s="1345" t="str">
        <f>IF(AND(U196&lt;&gt;"",AO194=""),"新規に適用",IF(AND(U196&lt;&gt;"",AO194&lt;&gt;""),"継続で適用",""))</f>
        <v/>
      </c>
      <c r="AP196" s="1391"/>
      <c r="AQ196" s="1345" t="str">
        <f>IF(AND(U196&lt;&gt;"",AQ194=""),"新規に適用",IF(AND(U196&lt;&gt;"",AQ194&lt;&gt;""),"継続で適用",""))</f>
        <v/>
      </c>
      <c r="AR196" s="1349" t="str">
        <f t="shared" si="126"/>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288"/>
      <c r="B197" s="1439"/>
      <c r="C197" s="1440"/>
      <c r="D197" s="1440"/>
      <c r="E197" s="1440"/>
      <c r="F197" s="1441"/>
      <c r="G197" s="1281"/>
      <c r="H197" s="1281"/>
      <c r="I197" s="1281"/>
      <c r="J197" s="1444"/>
      <c r="K197" s="1281"/>
      <c r="L197" s="1264"/>
      <c r="M197" s="1446"/>
      <c r="N197" s="662"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2189</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68" t="str">
        <f t="shared" si="106"/>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08"/>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5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si="116"/>
        <v/>
      </c>
      <c r="AO200" s="1345" t="str">
        <f>IF(AND(U200&lt;&gt;"",AO198=""),"新規に適用",IF(AND(U200&lt;&gt;"",AO198&lt;&gt;""),"継続で適用",""))</f>
        <v/>
      </c>
      <c r="AP200" s="1391"/>
      <c r="AQ200" s="1345" t="str">
        <f>IF(AND(U200&lt;&gt;"",AQ198=""),"新規に適用",IF(AND(U200&lt;&gt;"",AQ198&lt;&gt;""),"継続で適用",""))</f>
        <v/>
      </c>
      <c r="AR200" s="1349" t="str">
        <f t="shared" si="126"/>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288"/>
      <c r="B201" s="1439"/>
      <c r="C201" s="1440"/>
      <c r="D201" s="1440"/>
      <c r="E201" s="1440"/>
      <c r="F201" s="1441"/>
      <c r="G201" s="1281"/>
      <c r="H201" s="1281"/>
      <c r="I201" s="1281"/>
      <c r="J201" s="1444"/>
      <c r="K201" s="1281"/>
      <c r="L201" s="1264"/>
      <c r="M201" s="1267"/>
      <c r="N201" s="662"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2189</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68" t="str">
        <f t="shared" si="106"/>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52">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08"/>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2196</v>
      </c>
      <c r="Q204" s="1403" t="str">
        <f>IFERROR(VLOOKUP('別紙様式2-2（４・５月分）'!AR155,【参考】数式用!$AT$5:$AV$22,3,FALSE),"")</f>
        <v/>
      </c>
      <c r="R204" s="1405" t="s">
        <v>2207</v>
      </c>
      <c r="S204" s="1447" t="str">
        <f>IFERROR(VLOOKUP(K202,【参考】数式用!$A$5:$AB$27,MATCH(Q204,【参考】数式用!$B$4:$AB$4,0)+1,0),"")</f>
        <v/>
      </c>
      <c r="T204" s="1409" t="s">
        <v>231</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53">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si="116"/>
        <v/>
      </c>
      <c r="AO204" s="1345" t="str">
        <f>IF(AND(U204&lt;&gt;"",AO202=""),"新規に適用",IF(AND(U204&lt;&gt;"",AO202&lt;&gt;""),"継続で適用",""))</f>
        <v/>
      </c>
      <c r="AP204" s="1391"/>
      <c r="AQ204" s="1345" t="str">
        <f>IF(AND(U204&lt;&gt;"",AQ202=""),"新規に適用",IF(AND(U204&lt;&gt;"",AQ202&lt;&gt;""),"継続で適用",""))</f>
        <v/>
      </c>
      <c r="AR204" s="1349" t="str">
        <f t="shared" si="126"/>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288"/>
      <c r="B205" s="1439"/>
      <c r="C205" s="1440"/>
      <c r="D205" s="1440"/>
      <c r="E205" s="1440"/>
      <c r="F205" s="1441"/>
      <c r="G205" s="1281"/>
      <c r="H205" s="1281"/>
      <c r="I205" s="1281"/>
      <c r="J205" s="1444"/>
      <c r="K205" s="1281"/>
      <c r="L205" s="1264"/>
      <c r="M205" s="1446"/>
      <c r="N205" s="662"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2189</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68" t="str">
        <f t="shared" si="106"/>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5">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08"/>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56">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si="116"/>
        <v/>
      </c>
      <c r="AO208" s="1345" t="str">
        <f>IF(AND(U208&lt;&gt;"",AO206=""),"新規に適用",IF(AND(U208&lt;&gt;"",AO206&lt;&gt;""),"継続で適用",""))</f>
        <v/>
      </c>
      <c r="AP208" s="1391"/>
      <c r="AQ208" s="1345" t="str">
        <f>IF(AND(U208&lt;&gt;"",AQ206=""),"新規に適用",IF(AND(U208&lt;&gt;"",AQ206&lt;&gt;""),"継続で適用",""))</f>
        <v/>
      </c>
      <c r="AR208" s="1349" t="str">
        <f t="shared" si="126"/>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288"/>
      <c r="B209" s="1439"/>
      <c r="C209" s="1440"/>
      <c r="D209" s="1440"/>
      <c r="E209" s="1440"/>
      <c r="F209" s="1441"/>
      <c r="G209" s="1281"/>
      <c r="H209" s="1281"/>
      <c r="I209" s="1281"/>
      <c r="J209" s="1444"/>
      <c r="K209" s="1281"/>
      <c r="L209" s="1264"/>
      <c r="M209" s="1267"/>
      <c r="N209" s="662"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2189</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68" t="str">
        <f t="shared" ref="AT210:AT270" si="158">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9">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2196</v>
      </c>
      <c r="Q212" s="1403" t="str">
        <f>IFERROR(VLOOKUP('別紙様式2-2（４・５月分）'!AR161,【参考】数式用!$AT$5:$AV$22,3,FALSE),"")</f>
        <v/>
      </c>
      <c r="R212" s="1405" t="s">
        <v>2207</v>
      </c>
      <c r="S212" s="1447" t="str">
        <f>IFERROR(VLOOKUP(K210,【参考】数式用!$A$5:$AB$27,MATCH(Q212,【参考】数式用!$B$4:$AB$4,0)+1,0),"")</f>
        <v/>
      </c>
      <c r="T212" s="1409" t="s">
        <v>231</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161">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si="116"/>
        <v/>
      </c>
      <c r="AO212" s="1345" t="str">
        <f>IF(AND(U212&lt;&gt;"",AO210=""),"新規に適用",IF(AND(U212&lt;&gt;"",AO210&lt;&gt;""),"継続で適用",""))</f>
        <v/>
      </c>
      <c r="AP212" s="1391"/>
      <c r="AQ212" s="1345" t="str">
        <f>IF(AND(U212&lt;&gt;"",AQ210=""),"新規に適用",IF(AND(U212&lt;&gt;"",AQ210&lt;&gt;""),"継続で適用",""))</f>
        <v/>
      </c>
      <c r="AR212" s="1349" t="str">
        <f t="shared" si="126"/>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288"/>
      <c r="B213" s="1439"/>
      <c r="C213" s="1440"/>
      <c r="D213" s="1440"/>
      <c r="E213" s="1440"/>
      <c r="F213" s="1441"/>
      <c r="G213" s="1281"/>
      <c r="H213" s="1281"/>
      <c r="I213" s="1281"/>
      <c r="J213" s="1444"/>
      <c r="K213" s="1281"/>
      <c r="L213" s="1264"/>
      <c r="M213" s="1446"/>
      <c r="N213" s="662"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2189</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68" t="str">
        <f t="shared" si="158"/>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63">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160"/>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164">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si="116"/>
        <v/>
      </c>
      <c r="AO216" s="1345" t="str">
        <f>IF(AND(U216&lt;&gt;"",AO214=""),"新規に適用",IF(AND(U216&lt;&gt;"",AO214&lt;&gt;""),"継続で適用",""))</f>
        <v/>
      </c>
      <c r="AP216" s="1391"/>
      <c r="AQ216" s="1345" t="str">
        <f>IF(AND(U216&lt;&gt;"",AQ214=""),"新規に適用",IF(AND(U216&lt;&gt;"",AQ214&lt;&gt;""),"継続で適用",""))</f>
        <v/>
      </c>
      <c r="AR216" s="1349" t="str">
        <f t="shared" si="126"/>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288"/>
      <c r="B217" s="1439"/>
      <c r="C217" s="1440"/>
      <c r="D217" s="1440"/>
      <c r="E217" s="1440"/>
      <c r="F217" s="1441"/>
      <c r="G217" s="1281"/>
      <c r="H217" s="1281"/>
      <c r="I217" s="1281"/>
      <c r="J217" s="1444"/>
      <c r="K217" s="1281"/>
      <c r="L217" s="1264"/>
      <c r="M217" s="1267"/>
      <c r="N217" s="662"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2189</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68" t="str">
        <f t="shared" si="158"/>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6">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160"/>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2196</v>
      </c>
      <c r="Q220" s="1403" t="str">
        <f>IFERROR(VLOOKUP('別紙様式2-2（４・５月分）'!AR167,【参考】数式用!$AT$5:$AV$22,3,FALSE),"")</f>
        <v/>
      </c>
      <c r="R220" s="1405" t="s">
        <v>2207</v>
      </c>
      <c r="S220" s="1447" t="str">
        <f>IFERROR(VLOOKUP(K218,【参考】数式用!$A$5:$AB$27,MATCH(Q220,【参考】数式用!$B$4:$AB$4,0)+1,0),"")</f>
        <v/>
      </c>
      <c r="T220" s="1409" t="s">
        <v>231</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167">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AN280" si="168">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26"/>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288"/>
      <c r="B221" s="1439"/>
      <c r="C221" s="1440"/>
      <c r="D221" s="1440"/>
      <c r="E221" s="1440"/>
      <c r="F221" s="1441"/>
      <c r="G221" s="1281"/>
      <c r="H221" s="1281"/>
      <c r="I221" s="1281"/>
      <c r="J221" s="1444"/>
      <c r="K221" s="1281"/>
      <c r="L221" s="1264"/>
      <c r="M221" s="1446"/>
      <c r="N221" s="662"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2189</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68" t="str">
        <f t="shared" si="158"/>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70">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160"/>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171">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si="168"/>
        <v/>
      </c>
      <c r="AO224" s="1345" t="str">
        <f>IF(AND(U224&lt;&gt;"",AO222=""),"新規に適用",IF(AND(U224&lt;&gt;"",AO222&lt;&gt;""),"継続で適用",""))</f>
        <v/>
      </c>
      <c r="AP224" s="1391"/>
      <c r="AQ224" s="1345" t="str">
        <f>IF(AND(U224&lt;&gt;"",AQ222=""),"新規に適用",IF(AND(U224&lt;&gt;"",AQ222&lt;&gt;""),"継続で適用",""))</f>
        <v/>
      </c>
      <c r="AR224" s="1349" t="str">
        <f t="shared" si="126"/>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288"/>
      <c r="B225" s="1439"/>
      <c r="C225" s="1440"/>
      <c r="D225" s="1440"/>
      <c r="E225" s="1440"/>
      <c r="F225" s="1441"/>
      <c r="G225" s="1281"/>
      <c r="H225" s="1281"/>
      <c r="I225" s="1281"/>
      <c r="J225" s="1444"/>
      <c r="K225" s="1281"/>
      <c r="L225" s="1264"/>
      <c r="M225" s="1267"/>
      <c r="N225" s="662"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2189</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68" t="str">
        <f t="shared" si="158"/>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73">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160"/>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2196</v>
      </c>
      <c r="Q228" s="1403" t="str">
        <f>IFERROR(VLOOKUP('別紙様式2-2（４・５月分）'!AR173,【参考】数式用!$AT$5:$AV$22,3,FALSE),"")</f>
        <v/>
      </c>
      <c r="R228" s="1405" t="s">
        <v>2207</v>
      </c>
      <c r="S228" s="1447" t="str">
        <f>IFERROR(VLOOKUP(K226,【参考】数式用!$A$5:$AB$27,MATCH(Q228,【参考】数式用!$B$4:$AB$4,0)+1,0),"")</f>
        <v/>
      </c>
      <c r="T228" s="1409" t="s">
        <v>231</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174">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si="168"/>
        <v/>
      </c>
      <c r="AO228" s="1345" t="str">
        <f>IF(AND(U228&lt;&gt;"",AO226=""),"新規に適用",IF(AND(U228&lt;&gt;"",AO226&lt;&gt;""),"継続で適用",""))</f>
        <v/>
      </c>
      <c r="AP228" s="1391"/>
      <c r="AQ228" s="1345" t="str">
        <f>IF(AND(U228&lt;&gt;"",AQ226=""),"新規に適用",IF(AND(U228&lt;&gt;"",AQ226&lt;&gt;""),"継続で適用",""))</f>
        <v/>
      </c>
      <c r="AR228" s="1349" t="str">
        <f t="shared" si="126"/>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288"/>
      <c r="B229" s="1439"/>
      <c r="C229" s="1440"/>
      <c r="D229" s="1440"/>
      <c r="E229" s="1440"/>
      <c r="F229" s="1441"/>
      <c r="G229" s="1281"/>
      <c r="H229" s="1281"/>
      <c r="I229" s="1281"/>
      <c r="J229" s="1444"/>
      <c r="K229" s="1281"/>
      <c r="L229" s="1264"/>
      <c r="M229" s="1446"/>
      <c r="N229" s="662"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2189</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68" t="str">
        <f t="shared" si="158"/>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6">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160"/>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177">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si="168"/>
        <v/>
      </c>
      <c r="AO232" s="1345" t="str">
        <f>IF(AND(U232&lt;&gt;"",AO230=""),"新規に適用",IF(AND(U232&lt;&gt;"",AO230&lt;&gt;""),"継続で適用",""))</f>
        <v/>
      </c>
      <c r="AP232" s="1391"/>
      <c r="AQ232" s="1345" t="str">
        <f>IF(AND(U232&lt;&gt;"",AQ230=""),"新規に適用",IF(AND(U232&lt;&gt;"",AQ230&lt;&gt;""),"継続で適用",""))</f>
        <v/>
      </c>
      <c r="AR232" s="1349"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288"/>
      <c r="B233" s="1439"/>
      <c r="C233" s="1440"/>
      <c r="D233" s="1440"/>
      <c r="E233" s="1440"/>
      <c r="F233" s="1441"/>
      <c r="G233" s="1281"/>
      <c r="H233" s="1281"/>
      <c r="I233" s="1281"/>
      <c r="J233" s="1444"/>
      <c r="K233" s="1281"/>
      <c r="L233" s="1264"/>
      <c r="M233" s="1267"/>
      <c r="N233" s="662"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2189</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68" t="str">
        <f t="shared" si="158"/>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80">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160"/>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2196</v>
      </c>
      <c r="Q236" s="1403" t="str">
        <f>IFERROR(VLOOKUP('別紙様式2-2（４・５月分）'!AR179,【参考】数式用!$AT$5:$AV$22,3,FALSE),"")</f>
        <v/>
      </c>
      <c r="R236" s="1405" t="s">
        <v>2207</v>
      </c>
      <c r="S236" s="1447" t="str">
        <f>IFERROR(VLOOKUP(K234,【参考】数式用!$A$5:$AB$27,MATCH(Q236,【参考】数式用!$B$4:$AB$4,0)+1,0),"")</f>
        <v/>
      </c>
      <c r="T236" s="1409" t="s">
        <v>231</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181">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si="168"/>
        <v/>
      </c>
      <c r="AO236" s="1345" t="str">
        <f>IF(AND(U236&lt;&gt;"",AO234=""),"新規に適用",IF(AND(U236&lt;&gt;"",AO234&lt;&gt;""),"継続で適用",""))</f>
        <v/>
      </c>
      <c r="AP236" s="1391"/>
      <c r="AQ236" s="1345" t="str">
        <f>IF(AND(U236&lt;&gt;"",AQ234=""),"新規に適用",IF(AND(U236&lt;&gt;"",AQ234&lt;&gt;""),"継続で適用",""))</f>
        <v/>
      </c>
      <c r="AR236" s="1349" t="str">
        <f t="shared" si="178"/>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288"/>
      <c r="B237" s="1439"/>
      <c r="C237" s="1440"/>
      <c r="D237" s="1440"/>
      <c r="E237" s="1440"/>
      <c r="F237" s="1441"/>
      <c r="G237" s="1281"/>
      <c r="H237" s="1281"/>
      <c r="I237" s="1281"/>
      <c r="J237" s="1444"/>
      <c r="K237" s="1281"/>
      <c r="L237" s="1264"/>
      <c r="M237" s="1446"/>
      <c r="N237" s="662"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2189</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68" t="str">
        <f t="shared" si="158"/>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83">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160"/>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2196</v>
      </c>
      <c r="Q240" s="1403" t="str">
        <f>IFERROR(VLOOKUP('別紙様式2-2（４・５月分）'!AR182,【参考】数式用!$AT$5:$AV$22,3,FALSE),"")</f>
        <v/>
      </c>
      <c r="R240" s="1405" t="s">
        <v>2207</v>
      </c>
      <c r="S240" s="1447" t="str">
        <f>IFERROR(VLOOKUP(K238,【参考】数式用!$A$5:$AB$27,MATCH(Q240,【参考】数式用!$B$4:$AB$4,0)+1,0),"")</f>
        <v/>
      </c>
      <c r="T240" s="1409" t="s">
        <v>231</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184">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si="168"/>
        <v/>
      </c>
      <c r="AO240" s="1345" t="str">
        <f>IF(AND(U240&lt;&gt;"",AO238=""),"新規に適用",IF(AND(U240&lt;&gt;"",AO238&lt;&gt;""),"継続で適用",""))</f>
        <v/>
      </c>
      <c r="AP240" s="1391"/>
      <c r="AQ240" s="1345" t="str">
        <f>IF(AND(U240&lt;&gt;"",AQ238=""),"新規に適用",IF(AND(U240&lt;&gt;"",AQ238&lt;&gt;""),"継続で適用",""))</f>
        <v/>
      </c>
      <c r="AR240" s="1349" t="str">
        <f t="shared" si="178"/>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288"/>
      <c r="B241" s="1439"/>
      <c r="C241" s="1440"/>
      <c r="D241" s="1440"/>
      <c r="E241" s="1440"/>
      <c r="F241" s="1441"/>
      <c r="G241" s="1281"/>
      <c r="H241" s="1281"/>
      <c r="I241" s="1281"/>
      <c r="J241" s="1444"/>
      <c r="K241" s="1281"/>
      <c r="L241" s="1264"/>
      <c r="M241" s="1446"/>
      <c r="N241" s="662"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2189</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68" t="str">
        <f t="shared" si="158"/>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160"/>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18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si="168"/>
        <v/>
      </c>
      <c r="AO244" s="1345" t="str">
        <f>IF(AND(U244&lt;&gt;"",AO242=""),"新規に適用",IF(AND(U244&lt;&gt;"",AO242&lt;&gt;""),"継続で適用",""))</f>
        <v/>
      </c>
      <c r="AP244" s="1391"/>
      <c r="AQ244" s="1345" t="str">
        <f>IF(AND(U244&lt;&gt;"",AQ242=""),"新規に適用",IF(AND(U244&lt;&gt;"",AQ242&lt;&gt;""),"継続で適用",""))</f>
        <v/>
      </c>
      <c r="AR244" s="1349" t="str">
        <f t="shared" si="178"/>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288"/>
      <c r="B245" s="1439"/>
      <c r="C245" s="1440"/>
      <c r="D245" s="1440"/>
      <c r="E245" s="1440"/>
      <c r="F245" s="1441"/>
      <c r="G245" s="1281"/>
      <c r="H245" s="1281"/>
      <c r="I245" s="1281"/>
      <c r="J245" s="1444"/>
      <c r="K245" s="1281"/>
      <c r="L245" s="1264"/>
      <c r="M245" s="1267"/>
      <c r="N245" s="662"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2189</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68" t="str">
        <f t="shared" si="158"/>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9">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160"/>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2196</v>
      </c>
      <c r="Q248" s="1403" t="str">
        <f>IFERROR(VLOOKUP('別紙様式2-2（４・５月分）'!AR188,【参考】数式用!$AT$5:$AV$22,3,FALSE),"")</f>
        <v/>
      </c>
      <c r="R248" s="1405" t="s">
        <v>2207</v>
      </c>
      <c r="S248" s="1447" t="str">
        <f>IFERROR(VLOOKUP(K246,【参考】数式用!$A$5:$AB$27,MATCH(Q248,【参考】数式用!$B$4:$AB$4,0)+1,0),"")</f>
        <v/>
      </c>
      <c r="T248" s="1409" t="s">
        <v>231</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190">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si="168"/>
        <v/>
      </c>
      <c r="AO248" s="1345" t="str">
        <f>IF(AND(U248&lt;&gt;"",AO246=""),"新規に適用",IF(AND(U248&lt;&gt;"",AO246&lt;&gt;""),"継続で適用",""))</f>
        <v/>
      </c>
      <c r="AP248" s="1391"/>
      <c r="AQ248" s="1345" t="str">
        <f>IF(AND(U248&lt;&gt;"",AQ246=""),"新規に適用",IF(AND(U248&lt;&gt;"",AQ246&lt;&gt;""),"継続で適用",""))</f>
        <v/>
      </c>
      <c r="AR248" s="1349" t="str">
        <f t="shared" si="178"/>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288"/>
      <c r="B249" s="1439"/>
      <c r="C249" s="1440"/>
      <c r="D249" s="1440"/>
      <c r="E249" s="1440"/>
      <c r="F249" s="1441"/>
      <c r="G249" s="1281"/>
      <c r="H249" s="1281"/>
      <c r="I249" s="1281"/>
      <c r="J249" s="1444"/>
      <c r="K249" s="1281"/>
      <c r="L249" s="1264"/>
      <c r="M249" s="1446"/>
      <c r="N249" s="662"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2189</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68" t="str">
        <f t="shared" si="158"/>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92">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160"/>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193">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si="168"/>
        <v/>
      </c>
      <c r="AO252" s="1345" t="str">
        <f>IF(AND(U252&lt;&gt;"",AO250=""),"新規に適用",IF(AND(U252&lt;&gt;"",AO250&lt;&gt;""),"継続で適用",""))</f>
        <v/>
      </c>
      <c r="AP252" s="1391"/>
      <c r="AQ252" s="1345" t="str">
        <f>IF(AND(U252&lt;&gt;"",AQ250=""),"新規に適用",IF(AND(U252&lt;&gt;"",AQ250&lt;&gt;""),"継続で適用",""))</f>
        <v/>
      </c>
      <c r="AR252" s="1349" t="str">
        <f t="shared" si="178"/>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288"/>
      <c r="B253" s="1439"/>
      <c r="C253" s="1440"/>
      <c r="D253" s="1440"/>
      <c r="E253" s="1440"/>
      <c r="F253" s="1441"/>
      <c r="G253" s="1281"/>
      <c r="H253" s="1281"/>
      <c r="I253" s="1281"/>
      <c r="J253" s="1444"/>
      <c r="K253" s="1281"/>
      <c r="L253" s="1264"/>
      <c r="M253" s="1267"/>
      <c r="N253" s="662"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2189</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68" t="str">
        <f t="shared" si="158"/>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95">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160"/>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2196</v>
      </c>
      <c r="Q256" s="1403" t="str">
        <f>IFERROR(VLOOKUP('別紙様式2-2（４・５月分）'!AR194,【参考】数式用!$AT$5:$AV$22,3,FALSE),"")</f>
        <v/>
      </c>
      <c r="R256" s="1405" t="s">
        <v>2207</v>
      </c>
      <c r="S256" s="1447" t="str">
        <f>IFERROR(VLOOKUP(K254,【参考】数式用!$A$5:$AB$27,MATCH(Q256,【参考】数式用!$B$4:$AB$4,0)+1,0),"")</f>
        <v/>
      </c>
      <c r="T256" s="1409" t="s">
        <v>231</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196">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si="168"/>
        <v/>
      </c>
      <c r="AO256" s="1345" t="str">
        <f>IF(AND(U256&lt;&gt;"",AO254=""),"新規に適用",IF(AND(U256&lt;&gt;"",AO254&lt;&gt;""),"継続で適用",""))</f>
        <v/>
      </c>
      <c r="AP256" s="1391"/>
      <c r="AQ256" s="1345" t="str">
        <f>IF(AND(U256&lt;&gt;"",AQ254=""),"新規に適用",IF(AND(U256&lt;&gt;"",AQ254&lt;&gt;""),"継続で適用",""))</f>
        <v/>
      </c>
      <c r="AR256" s="1349" t="str">
        <f t="shared" si="178"/>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288"/>
      <c r="B257" s="1439"/>
      <c r="C257" s="1440"/>
      <c r="D257" s="1440"/>
      <c r="E257" s="1440"/>
      <c r="F257" s="1441"/>
      <c r="G257" s="1281"/>
      <c r="H257" s="1281"/>
      <c r="I257" s="1281"/>
      <c r="J257" s="1444"/>
      <c r="K257" s="1281"/>
      <c r="L257" s="1264"/>
      <c r="M257" s="1446"/>
      <c r="N257" s="662"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2189</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68" t="str">
        <f t="shared" si="158"/>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8">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160"/>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199">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si="168"/>
        <v/>
      </c>
      <c r="AO260" s="1345" t="str">
        <f>IF(AND(U260&lt;&gt;"",AO258=""),"新規に適用",IF(AND(U260&lt;&gt;"",AO258&lt;&gt;""),"継続で適用",""))</f>
        <v/>
      </c>
      <c r="AP260" s="1391"/>
      <c r="AQ260" s="1345" t="str">
        <f>IF(AND(U260&lt;&gt;"",AQ258=""),"新規に適用",IF(AND(U260&lt;&gt;"",AQ258&lt;&gt;""),"継続で適用",""))</f>
        <v/>
      </c>
      <c r="AR260" s="1349" t="str">
        <f t="shared" si="178"/>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288"/>
      <c r="B261" s="1439"/>
      <c r="C261" s="1440"/>
      <c r="D261" s="1440"/>
      <c r="E261" s="1440"/>
      <c r="F261" s="1441"/>
      <c r="G261" s="1281"/>
      <c r="H261" s="1281"/>
      <c r="I261" s="1281"/>
      <c r="J261" s="1444"/>
      <c r="K261" s="1281"/>
      <c r="L261" s="1264"/>
      <c r="M261" s="1267"/>
      <c r="N261" s="662"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2189</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68" t="str">
        <f t="shared" si="158"/>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201">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160"/>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2196</v>
      </c>
      <c r="Q264" s="1403" t="str">
        <f>IFERROR(VLOOKUP('別紙様式2-2（４・５月分）'!AR200,【参考】数式用!$AT$5:$AV$22,3,FALSE),"")</f>
        <v/>
      </c>
      <c r="R264" s="1405" t="s">
        <v>2207</v>
      </c>
      <c r="S264" s="1447" t="str">
        <f>IFERROR(VLOOKUP(K262,【参考】数式用!$A$5:$AB$27,MATCH(Q264,【参考】数式用!$B$4:$AB$4,0)+1,0),"")</f>
        <v/>
      </c>
      <c r="T264" s="1409" t="s">
        <v>231</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02">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si="168"/>
        <v/>
      </c>
      <c r="AO264" s="1345" t="str">
        <f>IF(AND(U264&lt;&gt;"",AO262=""),"新規に適用",IF(AND(U264&lt;&gt;"",AO262&lt;&gt;""),"継続で適用",""))</f>
        <v/>
      </c>
      <c r="AP264" s="1391"/>
      <c r="AQ264" s="1345" t="str">
        <f>IF(AND(U264&lt;&gt;"",AQ262=""),"新規に適用",IF(AND(U264&lt;&gt;"",AQ262&lt;&gt;""),"継続で適用",""))</f>
        <v/>
      </c>
      <c r="AR264" s="1349" t="str">
        <f t="shared" si="178"/>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288"/>
      <c r="B265" s="1439"/>
      <c r="C265" s="1440"/>
      <c r="D265" s="1440"/>
      <c r="E265" s="1440"/>
      <c r="F265" s="1441"/>
      <c r="G265" s="1281"/>
      <c r="H265" s="1281"/>
      <c r="I265" s="1281"/>
      <c r="J265" s="1444"/>
      <c r="K265" s="1281"/>
      <c r="L265" s="1264"/>
      <c r="M265" s="1446"/>
      <c r="N265" s="662"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2189</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68" t="str">
        <f t="shared" si="158"/>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204">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160"/>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05">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si="168"/>
        <v/>
      </c>
      <c r="AO268" s="1345" t="str">
        <f>IF(AND(U268&lt;&gt;"",AO266=""),"新規に適用",IF(AND(U268&lt;&gt;"",AO266&lt;&gt;""),"継続で適用",""))</f>
        <v/>
      </c>
      <c r="AP268" s="1391"/>
      <c r="AQ268" s="1345" t="str">
        <f>IF(AND(U268&lt;&gt;"",AQ266=""),"新規に適用",IF(AND(U268&lt;&gt;"",AQ266&lt;&gt;""),"継続で適用",""))</f>
        <v/>
      </c>
      <c r="AR268" s="1349" t="str">
        <f t="shared" si="178"/>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288"/>
      <c r="B269" s="1439"/>
      <c r="C269" s="1440"/>
      <c r="D269" s="1440"/>
      <c r="E269" s="1440"/>
      <c r="F269" s="1441"/>
      <c r="G269" s="1281"/>
      <c r="H269" s="1281"/>
      <c r="I269" s="1281"/>
      <c r="J269" s="1444"/>
      <c r="K269" s="1281"/>
      <c r="L269" s="1264"/>
      <c r="M269" s="1267"/>
      <c r="N269" s="662"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2189</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68" t="str">
        <f t="shared" si="158"/>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7">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160"/>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2196</v>
      </c>
      <c r="Q272" s="1403" t="str">
        <f>IFERROR(VLOOKUP('別紙様式2-2（４・５月分）'!AR206,【参考】数式用!$AT$5:$AV$22,3,FALSE),"")</f>
        <v/>
      </c>
      <c r="R272" s="1405" t="s">
        <v>2207</v>
      </c>
      <c r="S272" s="1447" t="str">
        <f>IFERROR(VLOOKUP(K270,【参考】数式用!$A$5:$AB$27,MATCH(Q272,【参考】数式用!$B$4:$AB$4,0)+1,0),"")</f>
        <v/>
      </c>
      <c r="T272" s="1409" t="s">
        <v>231</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08">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si="168"/>
        <v/>
      </c>
      <c r="AO272" s="1345" t="str">
        <f>IF(AND(U272&lt;&gt;"",AO270=""),"新規に適用",IF(AND(U272&lt;&gt;"",AO270&lt;&gt;""),"継続で適用",""))</f>
        <v/>
      </c>
      <c r="AP272" s="1391"/>
      <c r="AQ272" s="1345" t="str">
        <f>IF(AND(U272&lt;&gt;"",AQ270=""),"新規に適用",IF(AND(U272&lt;&gt;"",AQ270&lt;&gt;""),"継続で適用",""))</f>
        <v/>
      </c>
      <c r="AR272" s="1349" t="str">
        <f t="shared" si="178"/>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288"/>
      <c r="B273" s="1439"/>
      <c r="C273" s="1440"/>
      <c r="D273" s="1440"/>
      <c r="E273" s="1440"/>
      <c r="F273" s="1441"/>
      <c r="G273" s="1281"/>
      <c r="H273" s="1281"/>
      <c r="I273" s="1281"/>
      <c r="J273" s="1444"/>
      <c r="K273" s="1281"/>
      <c r="L273" s="1264"/>
      <c r="M273" s="1446"/>
      <c r="N273" s="662"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2189</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68" t="str">
        <f t="shared" ref="AT274:AT334" si="210">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11">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13">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si="168"/>
        <v/>
      </c>
      <c r="AO276" s="1345" t="str">
        <f>IF(AND(U276&lt;&gt;"",AO274=""),"新規に適用",IF(AND(U276&lt;&gt;"",AO274&lt;&gt;""),"継続で適用",""))</f>
        <v/>
      </c>
      <c r="AP276" s="1391"/>
      <c r="AQ276" s="1345" t="str">
        <f>IF(AND(U276&lt;&gt;"",AQ274=""),"新規に適用",IF(AND(U276&lt;&gt;"",AQ274&lt;&gt;""),"継続で適用",""))</f>
        <v/>
      </c>
      <c r="AR276" s="1349" t="str">
        <f t="shared" si="178"/>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288"/>
      <c r="B277" s="1439"/>
      <c r="C277" s="1440"/>
      <c r="D277" s="1440"/>
      <c r="E277" s="1440"/>
      <c r="F277" s="1441"/>
      <c r="G277" s="1281"/>
      <c r="H277" s="1281"/>
      <c r="I277" s="1281"/>
      <c r="J277" s="1444"/>
      <c r="K277" s="1281"/>
      <c r="L277" s="1264"/>
      <c r="M277" s="1267"/>
      <c r="N277" s="662"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2189</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68" t="str">
        <f t="shared" si="210"/>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15">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12"/>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2196</v>
      </c>
      <c r="Q280" s="1403" t="str">
        <f>IFERROR(VLOOKUP('別紙様式2-2（４・５月分）'!AR212,【参考】数式用!$AT$5:$AV$22,3,FALSE),"")</f>
        <v/>
      </c>
      <c r="R280" s="1405" t="s">
        <v>2207</v>
      </c>
      <c r="S280" s="1447" t="str">
        <f>IFERROR(VLOOKUP(K278,【参考】数式用!$A$5:$AB$27,MATCH(Q280,【参考】数式用!$B$4:$AB$4,0)+1,0),"")</f>
        <v/>
      </c>
      <c r="T280" s="1409" t="s">
        <v>231</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16">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si="168"/>
        <v/>
      </c>
      <c r="AO280" s="1345" t="str">
        <f>IF(AND(U280&lt;&gt;"",AO278=""),"新規に適用",IF(AND(U280&lt;&gt;"",AO278&lt;&gt;""),"継続で適用",""))</f>
        <v/>
      </c>
      <c r="AP280" s="1391"/>
      <c r="AQ280" s="1345" t="str">
        <f>IF(AND(U280&lt;&gt;"",AQ278=""),"新規に適用",IF(AND(U280&lt;&gt;"",AQ278&lt;&gt;""),"継続で適用",""))</f>
        <v/>
      </c>
      <c r="AR280" s="1349" t="str">
        <f t="shared" si="178"/>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288"/>
      <c r="B281" s="1439"/>
      <c r="C281" s="1440"/>
      <c r="D281" s="1440"/>
      <c r="E281" s="1440"/>
      <c r="F281" s="1441"/>
      <c r="G281" s="1281"/>
      <c r="H281" s="1281"/>
      <c r="I281" s="1281"/>
      <c r="J281" s="1444"/>
      <c r="K281" s="1281"/>
      <c r="L281" s="1264"/>
      <c r="M281" s="1446"/>
      <c r="N281" s="662"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2189</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68" t="str">
        <f t="shared" si="210"/>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12"/>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1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AN344" si="22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178"/>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288"/>
      <c r="B285" s="1439"/>
      <c r="C285" s="1440"/>
      <c r="D285" s="1440"/>
      <c r="E285" s="1440"/>
      <c r="F285" s="1441"/>
      <c r="G285" s="1281"/>
      <c r="H285" s="1281"/>
      <c r="I285" s="1281"/>
      <c r="J285" s="1444"/>
      <c r="K285" s="1281"/>
      <c r="L285" s="1264"/>
      <c r="M285" s="1267"/>
      <c r="N285" s="662"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2189</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68" t="str">
        <f t="shared" si="210"/>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2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12"/>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2196</v>
      </c>
      <c r="Q288" s="1403" t="str">
        <f>IFERROR(VLOOKUP('別紙様式2-2（４・５月分）'!AR218,【参考】数式用!$AT$5:$AV$22,3,FALSE),"")</f>
        <v/>
      </c>
      <c r="R288" s="1405" t="s">
        <v>2207</v>
      </c>
      <c r="S288" s="1447" t="str">
        <f>IFERROR(VLOOKUP(K286,【参考】数式用!$A$5:$AB$27,MATCH(Q288,【参考】数式用!$B$4:$AB$4,0)+1,0),"")</f>
        <v/>
      </c>
      <c r="T288" s="1409" t="s">
        <v>231</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2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si="220"/>
        <v/>
      </c>
      <c r="AO288" s="1345" t="str">
        <f>IF(AND(U288&lt;&gt;"",AO286=""),"新規に適用",IF(AND(U288&lt;&gt;"",AO286&lt;&gt;""),"継続で適用",""))</f>
        <v/>
      </c>
      <c r="AP288" s="1391"/>
      <c r="AQ288" s="1345" t="str">
        <f>IF(AND(U288&lt;&gt;"",AQ286=""),"新規に適用",IF(AND(U288&lt;&gt;"",AQ286&lt;&gt;""),"継続で適用",""))</f>
        <v/>
      </c>
      <c r="AR288" s="1349" t="str">
        <f t="shared" si="178"/>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288"/>
      <c r="B289" s="1439"/>
      <c r="C289" s="1440"/>
      <c r="D289" s="1440"/>
      <c r="E289" s="1440"/>
      <c r="F289" s="1441"/>
      <c r="G289" s="1281"/>
      <c r="H289" s="1281"/>
      <c r="I289" s="1281"/>
      <c r="J289" s="1444"/>
      <c r="K289" s="1281"/>
      <c r="L289" s="1264"/>
      <c r="M289" s="1446"/>
      <c r="N289" s="662"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2189</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68" t="str">
        <f t="shared" si="210"/>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25">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12"/>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26">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si="220"/>
        <v/>
      </c>
      <c r="AO292" s="1345" t="str">
        <f>IF(AND(U292&lt;&gt;"",AO290=""),"新規に適用",IF(AND(U292&lt;&gt;"",AO290&lt;&gt;""),"継続で適用",""))</f>
        <v/>
      </c>
      <c r="AP292" s="1391"/>
      <c r="AQ292" s="1345" t="str">
        <f>IF(AND(U292&lt;&gt;"",AQ290=""),"新規に適用",IF(AND(U292&lt;&gt;"",AQ290&lt;&gt;""),"継続で適用",""))</f>
        <v/>
      </c>
      <c r="AR292" s="1349" t="str">
        <f t="shared" si="178"/>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288"/>
      <c r="B293" s="1439"/>
      <c r="C293" s="1440"/>
      <c r="D293" s="1440"/>
      <c r="E293" s="1440"/>
      <c r="F293" s="1441"/>
      <c r="G293" s="1281"/>
      <c r="H293" s="1281"/>
      <c r="I293" s="1281"/>
      <c r="J293" s="1444"/>
      <c r="K293" s="1281"/>
      <c r="L293" s="1264"/>
      <c r="M293" s="1267"/>
      <c r="N293" s="662"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2189</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68" t="str">
        <f t="shared" si="210"/>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8">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12"/>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2196</v>
      </c>
      <c r="Q296" s="1403" t="str">
        <f>IFERROR(VLOOKUP('別紙様式2-2（４・５月分）'!AR224,【参考】数式用!$AT$5:$AV$22,3,FALSE),"")</f>
        <v/>
      </c>
      <c r="R296" s="1405" t="s">
        <v>2207</v>
      </c>
      <c r="S296" s="1447" t="str">
        <f>IFERROR(VLOOKUP(K294,【参考】数式用!$A$5:$AB$27,MATCH(Q296,【参考】数式用!$B$4:$AB$4,0)+1,0),"")</f>
        <v/>
      </c>
      <c r="T296" s="1409" t="s">
        <v>231</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29">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si="220"/>
        <v/>
      </c>
      <c r="AO296" s="1345" t="str">
        <f>IF(AND(U296&lt;&gt;"",AO294=""),"新規に適用",IF(AND(U296&lt;&gt;"",AO294&lt;&gt;""),"継続で適用",""))</f>
        <v/>
      </c>
      <c r="AP296" s="1391"/>
      <c r="AQ296" s="1345" t="str">
        <f>IF(AND(U296&lt;&gt;"",AQ294=""),"新規に適用",IF(AND(U296&lt;&gt;"",AQ294&lt;&gt;""),"継続で適用",""))</f>
        <v/>
      </c>
      <c r="AR296" s="1349"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288"/>
      <c r="B297" s="1439"/>
      <c r="C297" s="1440"/>
      <c r="D297" s="1440"/>
      <c r="E297" s="1440"/>
      <c r="F297" s="1441"/>
      <c r="G297" s="1281"/>
      <c r="H297" s="1281"/>
      <c r="I297" s="1281"/>
      <c r="J297" s="1444"/>
      <c r="K297" s="1281"/>
      <c r="L297" s="1264"/>
      <c r="M297" s="1446"/>
      <c r="N297" s="662"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2189</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68" t="str">
        <f t="shared" si="210"/>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32">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12"/>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33">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si="220"/>
        <v/>
      </c>
      <c r="AO300" s="1345" t="str">
        <f>IF(AND(U300&lt;&gt;"",AO298=""),"新規に適用",IF(AND(U300&lt;&gt;"",AO298&lt;&gt;""),"継続で適用",""))</f>
        <v/>
      </c>
      <c r="AP300" s="1391"/>
      <c r="AQ300" s="1345" t="str">
        <f>IF(AND(U300&lt;&gt;"",AQ298=""),"新規に適用",IF(AND(U300&lt;&gt;"",AQ298&lt;&gt;""),"継続で適用",""))</f>
        <v/>
      </c>
      <c r="AR300" s="1349" t="str">
        <f t="shared" si="230"/>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288"/>
      <c r="B301" s="1439"/>
      <c r="C301" s="1440"/>
      <c r="D301" s="1440"/>
      <c r="E301" s="1440"/>
      <c r="F301" s="1441"/>
      <c r="G301" s="1281"/>
      <c r="H301" s="1281"/>
      <c r="I301" s="1281"/>
      <c r="J301" s="1444"/>
      <c r="K301" s="1281"/>
      <c r="L301" s="1264"/>
      <c r="M301" s="1267"/>
      <c r="N301" s="662"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2189</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68" t="str">
        <f t="shared" si="210"/>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35">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12"/>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2196</v>
      </c>
      <c r="Q304" s="1403" t="str">
        <f>IFERROR(VLOOKUP('別紙様式2-2（４・５月分）'!AR230,【参考】数式用!$AT$5:$AV$22,3,FALSE),"")</f>
        <v/>
      </c>
      <c r="R304" s="1405" t="s">
        <v>2207</v>
      </c>
      <c r="S304" s="1447" t="str">
        <f>IFERROR(VLOOKUP(K302,【参考】数式用!$A$5:$AB$27,MATCH(Q304,【参考】数式用!$B$4:$AB$4,0)+1,0),"")</f>
        <v/>
      </c>
      <c r="T304" s="1409" t="s">
        <v>231</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236">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si="220"/>
        <v/>
      </c>
      <c r="AO304" s="1345" t="str">
        <f>IF(AND(U304&lt;&gt;"",AO302=""),"新規に適用",IF(AND(U304&lt;&gt;"",AO302&lt;&gt;""),"継続で適用",""))</f>
        <v/>
      </c>
      <c r="AP304" s="1391"/>
      <c r="AQ304" s="1345" t="str">
        <f>IF(AND(U304&lt;&gt;"",AQ302=""),"新規に適用",IF(AND(U304&lt;&gt;"",AQ302&lt;&gt;""),"継続で適用",""))</f>
        <v/>
      </c>
      <c r="AR304" s="1349" t="str">
        <f t="shared" si="230"/>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288"/>
      <c r="B305" s="1439"/>
      <c r="C305" s="1440"/>
      <c r="D305" s="1440"/>
      <c r="E305" s="1440"/>
      <c r="F305" s="1441"/>
      <c r="G305" s="1281"/>
      <c r="H305" s="1281"/>
      <c r="I305" s="1281"/>
      <c r="J305" s="1444"/>
      <c r="K305" s="1281"/>
      <c r="L305" s="1264"/>
      <c r="M305" s="1446"/>
      <c r="N305" s="662"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2189</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68" t="str">
        <f t="shared" si="210"/>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8">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12"/>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2196</v>
      </c>
      <c r="Q308" s="1403" t="str">
        <f>IFERROR(VLOOKUP('別紙様式2-2（４・５月分）'!AR233,【参考】数式用!$AT$5:$AV$22,3,FALSE),"")</f>
        <v/>
      </c>
      <c r="R308" s="1405" t="s">
        <v>2207</v>
      </c>
      <c r="S308" s="1447" t="str">
        <f>IFERROR(VLOOKUP(K306,【参考】数式用!$A$5:$AB$27,MATCH(Q308,【参考】数式用!$B$4:$AB$4,0)+1,0),"")</f>
        <v/>
      </c>
      <c r="T308" s="1409" t="s">
        <v>231</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239">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si="220"/>
        <v/>
      </c>
      <c r="AO308" s="1345" t="str">
        <f>IF(AND(U308&lt;&gt;"",AO306=""),"新規に適用",IF(AND(U308&lt;&gt;"",AO306&lt;&gt;""),"継続で適用",""))</f>
        <v/>
      </c>
      <c r="AP308" s="1391"/>
      <c r="AQ308" s="1345" t="str">
        <f>IF(AND(U308&lt;&gt;"",AQ306=""),"新規に適用",IF(AND(U308&lt;&gt;"",AQ306&lt;&gt;""),"継続で適用",""))</f>
        <v/>
      </c>
      <c r="AR308" s="1349" t="str">
        <f t="shared" si="230"/>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288"/>
      <c r="B309" s="1439"/>
      <c r="C309" s="1440"/>
      <c r="D309" s="1440"/>
      <c r="E309" s="1440"/>
      <c r="F309" s="1441"/>
      <c r="G309" s="1281"/>
      <c r="H309" s="1281"/>
      <c r="I309" s="1281"/>
      <c r="J309" s="1444"/>
      <c r="K309" s="1281"/>
      <c r="L309" s="1264"/>
      <c r="M309" s="1446"/>
      <c r="N309" s="662"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2189</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68" t="str">
        <f t="shared" si="210"/>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41">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12"/>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242">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si="220"/>
        <v/>
      </c>
      <c r="AO312" s="1345" t="str">
        <f>IF(AND(U312&lt;&gt;"",AO310=""),"新規に適用",IF(AND(U312&lt;&gt;"",AO310&lt;&gt;""),"継続で適用",""))</f>
        <v/>
      </c>
      <c r="AP312" s="1391"/>
      <c r="AQ312" s="1345" t="str">
        <f>IF(AND(U312&lt;&gt;"",AQ310=""),"新規に適用",IF(AND(U312&lt;&gt;"",AQ310&lt;&gt;""),"継続で適用",""))</f>
        <v/>
      </c>
      <c r="AR312" s="1349" t="str">
        <f t="shared" si="230"/>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288"/>
      <c r="B313" s="1439"/>
      <c r="C313" s="1440"/>
      <c r="D313" s="1440"/>
      <c r="E313" s="1440"/>
      <c r="F313" s="1441"/>
      <c r="G313" s="1281"/>
      <c r="H313" s="1281"/>
      <c r="I313" s="1281"/>
      <c r="J313" s="1444"/>
      <c r="K313" s="1281"/>
      <c r="L313" s="1264"/>
      <c r="M313" s="1267"/>
      <c r="N313" s="662"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2189</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68" t="str">
        <f t="shared" si="210"/>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44">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12"/>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2196</v>
      </c>
      <c r="Q316" s="1403" t="str">
        <f>IFERROR(VLOOKUP('別紙様式2-2（４・５月分）'!AR239,【参考】数式用!$AT$5:$AV$22,3,FALSE),"")</f>
        <v/>
      </c>
      <c r="R316" s="1405" t="s">
        <v>2207</v>
      </c>
      <c r="S316" s="1447" t="str">
        <f>IFERROR(VLOOKUP(K314,【参考】数式用!$A$5:$AB$27,MATCH(Q316,【参考】数式用!$B$4:$AB$4,0)+1,0),"")</f>
        <v/>
      </c>
      <c r="T316" s="1409" t="s">
        <v>231</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245">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si="220"/>
        <v/>
      </c>
      <c r="AO316" s="1345" t="str">
        <f>IF(AND(U316&lt;&gt;"",AO314=""),"新規に適用",IF(AND(U316&lt;&gt;"",AO314&lt;&gt;""),"継続で適用",""))</f>
        <v/>
      </c>
      <c r="AP316" s="1391"/>
      <c r="AQ316" s="1345" t="str">
        <f>IF(AND(U316&lt;&gt;"",AQ314=""),"新規に適用",IF(AND(U316&lt;&gt;"",AQ314&lt;&gt;""),"継続で適用",""))</f>
        <v/>
      </c>
      <c r="AR316" s="1349" t="str">
        <f t="shared" si="230"/>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288"/>
      <c r="B317" s="1439"/>
      <c r="C317" s="1440"/>
      <c r="D317" s="1440"/>
      <c r="E317" s="1440"/>
      <c r="F317" s="1441"/>
      <c r="G317" s="1281"/>
      <c r="H317" s="1281"/>
      <c r="I317" s="1281"/>
      <c r="J317" s="1444"/>
      <c r="K317" s="1281"/>
      <c r="L317" s="1264"/>
      <c r="M317" s="1446"/>
      <c r="N317" s="662"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2189</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68" t="str">
        <f t="shared" si="210"/>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7">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12"/>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248">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si="220"/>
        <v/>
      </c>
      <c r="AO320" s="1345" t="str">
        <f>IF(AND(U320&lt;&gt;"",AO318=""),"新規に適用",IF(AND(U320&lt;&gt;"",AO318&lt;&gt;""),"継続で適用",""))</f>
        <v/>
      </c>
      <c r="AP320" s="1391"/>
      <c r="AQ320" s="1345" t="str">
        <f>IF(AND(U320&lt;&gt;"",AQ318=""),"新規に適用",IF(AND(U320&lt;&gt;"",AQ318&lt;&gt;""),"継続で適用",""))</f>
        <v/>
      </c>
      <c r="AR320" s="1349" t="str">
        <f t="shared" si="230"/>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288"/>
      <c r="B321" s="1439"/>
      <c r="C321" s="1440"/>
      <c r="D321" s="1440"/>
      <c r="E321" s="1440"/>
      <c r="F321" s="1441"/>
      <c r="G321" s="1281"/>
      <c r="H321" s="1281"/>
      <c r="I321" s="1281"/>
      <c r="J321" s="1444"/>
      <c r="K321" s="1281"/>
      <c r="L321" s="1264"/>
      <c r="M321" s="1267"/>
      <c r="N321" s="662"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2189</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68" t="str">
        <f t="shared" si="210"/>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50">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12"/>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2196</v>
      </c>
      <c r="Q324" s="1403" t="str">
        <f>IFERROR(VLOOKUP('別紙様式2-2（４・５月分）'!AR245,【参考】数式用!$AT$5:$AV$22,3,FALSE),"")</f>
        <v/>
      </c>
      <c r="R324" s="1405" t="s">
        <v>2207</v>
      </c>
      <c r="S324" s="1447" t="str">
        <f>IFERROR(VLOOKUP(K322,【参考】数式用!$A$5:$AB$27,MATCH(Q324,【参考】数式用!$B$4:$AB$4,0)+1,0),"")</f>
        <v/>
      </c>
      <c r="T324" s="1409" t="s">
        <v>231</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251">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si="220"/>
        <v/>
      </c>
      <c r="AO324" s="1345" t="str">
        <f>IF(AND(U324&lt;&gt;"",AO322=""),"新規に適用",IF(AND(U324&lt;&gt;"",AO322&lt;&gt;""),"継続で適用",""))</f>
        <v/>
      </c>
      <c r="AP324" s="1391"/>
      <c r="AQ324" s="1345" t="str">
        <f>IF(AND(U324&lt;&gt;"",AQ322=""),"新規に適用",IF(AND(U324&lt;&gt;"",AQ322&lt;&gt;""),"継続で適用",""))</f>
        <v/>
      </c>
      <c r="AR324" s="1349" t="str">
        <f t="shared" si="230"/>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288"/>
      <c r="B325" s="1439"/>
      <c r="C325" s="1440"/>
      <c r="D325" s="1440"/>
      <c r="E325" s="1440"/>
      <c r="F325" s="1441"/>
      <c r="G325" s="1281"/>
      <c r="H325" s="1281"/>
      <c r="I325" s="1281"/>
      <c r="J325" s="1444"/>
      <c r="K325" s="1281"/>
      <c r="L325" s="1264"/>
      <c r="M325" s="1446"/>
      <c r="N325" s="662"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2189</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68" t="str">
        <f t="shared" si="210"/>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5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12"/>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25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si="220"/>
        <v/>
      </c>
      <c r="AO328" s="1345" t="str">
        <f>IF(AND(U328&lt;&gt;"",AO326=""),"新規に適用",IF(AND(U328&lt;&gt;"",AO326&lt;&gt;""),"継続で適用",""))</f>
        <v/>
      </c>
      <c r="AP328" s="1391"/>
      <c r="AQ328" s="1345" t="str">
        <f>IF(AND(U328&lt;&gt;"",AQ326=""),"新規に適用",IF(AND(U328&lt;&gt;"",AQ326&lt;&gt;""),"継続で適用",""))</f>
        <v/>
      </c>
      <c r="AR328" s="1349" t="str">
        <f t="shared" si="230"/>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288"/>
      <c r="B329" s="1439"/>
      <c r="C329" s="1440"/>
      <c r="D329" s="1440"/>
      <c r="E329" s="1440"/>
      <c r="F329" s="1441"/>
      <c r="G329" s="1281"/>
      <c r="H329" s="1281"/>
      <c r="I329" s="1281"/>
      <c r="J329" s="1444"/>
      <c r="K329" s="1281"/>
      <c r="L329" s="1264"/>
      <c r="M329" s="1267"/>
      <c r="N329" s="662"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2189</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68" t="str">
        <f t="shared" si="210"/>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56">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12"/>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2196</v>
      </c>
      <c r="Q332" s="1403" t="str">
        <f>IFERROR(VLOOKUP('別紙様式2-2（４・５月分）'!AR251,【参考】数式用!$AT$5:$AV$22,3,FALSE),"")</f>
        <v/>
      </c>
      <c r="R332" s="1405" t="s">
        <v>2207</v>
      </c>
      <c r="S332" s="1447" t="str">
        <f>IFERROR(VLOOKUP(K330,【参考】数式用!$A$5:$AB$27,MATCH(Q332,【参考】数式用!$B$4:$AB$4,0)+1,0),"")</f>
        <v/>
      </c>
      <c r="T332" s="1409" t="s">
        <v>231</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257">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si="220"/>
        <v/>
      </c>
      <c r="AO332" s="1345" t="str">
        <f>IF(AND(U332&lt;&gt;"",AO330=""),"新規に適用",IF(AND(U332&lt;&gt;"",AO330&lt;&gt;""),"継続で適用",""))</f>
        <v/>
      </c>
      <c r="AP332" s="1391"/>
      <c r="AQ332" s="1345" t="str">
        <f>IF(AND(U332&lt;&gt;"",AQ330=""),"新規に適用",IF(AND(U332&lt;&gt;"",AQ330&lt;&gt;""),"継続で適用",""))</f>
        <v/>
      </c>
      <c r="AR332" s="1349" t="str">
        <f t="shared" si="230"/>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288"/>
      <c r="B333" s="1439"/>
      <c r="C333" s="1440"/>
      <c r="D333" s="1440"/>
      <c r="E333" s="1440"/>
      <c r="F333" s="1441"/>
      <c r="G333" s="1281"/>
      <c r="H333" s="1281"/>
      <c r="I333" s="1281"/>
      <c r="J333" s="1444"/>
      <c r="K333" s="1281"/>
      <c r="L333" s="1264"/>
      <c r="M333" s="1446"/>
      <c r="N333" s="662"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2189</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68" t="str">
        <f t="shared" si="210"/>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9">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12"/>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260">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si="220"/>
        <v/>
      </c>
      <c r="AO336" s="1345" t="str">
        <f>IF(AND(U336&lt;&gt;"",AO334=""),"新規に適用",IF(AND(U336&lt;&gt;"",AO334&lt;&gt;""),"継続で適用",""))</f>
        <v/>
      </c>
      <c r="AP336" s="1391"/>
      <c r="AQ336" s="1345" t="str">
        <f>IF(AND(U336&lt;&gt;"",AQ334=""),"新規に適用",IF(AND(U336&lt;&gt;"",AQ334&lt;&gt;""),"継続で適用",""))</f>
        <v/>
      </c>
      <c r="AR336" s="1349" t="str">
        <f t="shared" si="230"/>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288"/>
      <c r="B337" s="1439"/>
      <c r="C337" s="1440"/>
      <c r="D337" s="1440"/>
      <c r="E337" s="1440"/>
      <c r="F337" s="1441"/>
      <c r="G337" s="1281"/>
      <c r="H337" s="1281"/>
      <c r="I337" s="1281"/>
      <c r="J337" s="1444"/>
      <c r="K337" s="1281"/>
      <c r="L337" s="1264"/>
      <c r="M337" s="1267"/>
      <c r="N337" s="662"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2189</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68" t="str">
        <f t="shared" ref="AT338:AT398" si="262">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63">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2196</v>
      </c>
      <c r="Q340" s="1403" t="str">
        <f>IFERROR(VLOOKUP('別紙様式2-2（４・５月分）'!AR257,【参考】数式用!$AT$5:$AV$22,3,FALSE),"")</f>
        <v/>
      </c>
      <c r="R340" s="1405" t="s">
        <v>2207</v>
      </c>
      <c r="S340" s="1447" t="str">
        <f>IFERROR(VLOOKUP(K338,【参考】数式用!$A$5:$AB$27,MATCH(Q340,【参考】数式用!$B$4:$AB$4,0)+1,0),"")</f>
        <v/>
      </c>
      <c r="T340" s="1409" t="s">
        <v>231</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265">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si="220"/>
        <v/>
      </c>
      <c r="AO340" s="1345" t="str">
        <f>IF(AND(U340&lt;&gt;"",AO338=""),"新規に適用",IF(AND(U340&lt;&gt;"",AO338&lt;&gt;""),"継続で適用",""))</f>
        <v/>
      </c>
      <c r="AP340" s="1391"/>
      <c r="AQ340" s="1345" t="str">
        <f>IF(AND(U340&lt;&gt;"",AQ338=""),"新規に適用",IF(AND(U340&lt;&gt;"",AQ338&lt;&gt;""),"継続で適用",""))</f>
        <v/>
      </c>
      <c r="AR340" s="1349" t="str">
        <f t="shared" si="230"/>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288"/>
      <c r="B341" s="1439"/>
      <c r="C341" s="1440"/>
      <c r="D341" s="1440"/>
      <c r="E341" s="1440"/>
      <c r="F341" s="1441"/>
      <c r="G341" s="1281"/>
      <c r="H341" s="1281"/>
      <c r="I341" s="1281"/>
      <c r="J341" s="1444"/>
      <c r="K341" s="1281"/>
      <c r="L341" s="1264"/>
      <c r="M341" s="1446"/>
      <c r="N341" s="662"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2189</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68" t="str">
        <f t="shared" si="262"/>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7">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264"/>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268">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si="220"/>
        <v/>
      </c>
      <c r="AO344" s="1345" t="str">
        <f>IF(AND(U344&lt;&gt;"",AO342=""),"新規に適用",IF(AND(U344&lt;&gt;"",AO342&lt;&gt;""),"継続で適用",""))</f>
        <v/>
      </c>
      <c r="AP344" s="1391"/>
      <c r="AQ344" s="1345" t="str">
        <f>IF(AND(U344&lt;&gt;"",AQ342=""),"新規に適用",IF(AND(U344&lt;&gt;"",AQ342&lt;&gt;""),"継続で適用",""))</f>
        <v/>
      </c>
      <c r="AR344" s="1349" t="str">
        <f t="shared" si="230"/>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288"/>
      <c r="B345" s="1439"/>
      <c r="C345" s="1440"/>
      <c r="D345" s="1440"/>
      <c r="E345" s="1440"/>
      <c r="F345" s="1441"/>
      <c r="G345" s="1281"/>
      <c r="H345" s="1281"/>
      <c r="I345" s="1281"/>
      <c r="J345" s="1444"/>
      <c r="K345" s="1281"/>
      <c r="L345" s="1264"/>
      <c r="M345" s="1267"/>
      <c r="N345" s="662"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2189</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68" t="str">
        <f t="shared" si="262"/>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70">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264"/>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2196</v>
      </c>
      <c r="Q348" s="1403" t="str">
        <f>IFERROR(VLOOKUP('別紙様式2-2（４・５月分）'!AR263,【参考】数式用!$AT$5:$AV$22,3,FALSE),"")</f>
        <v/>
      </c>
      <c r="R348" s="1405" t="s">
        <v>2207</v>
      </c>
      <c r="S348" s="1447" t="str">
        <f>IFERROR(VLOOKUP(K346,【参考】数式用!$A$5:$AB$27,MATCH(Q348,【参考】数式用!$B$4:$AB$4,0)+1,0),"")</f>
        <v/>
      </c>
      <c r="T348" s="1409" t="s">
        <v>231</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271">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AN408" si="272">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30"/>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288"/>
      <c r="B349" s="1439"/>
      <c r="C349" s="1440"/>
      <c r="D349" s="1440"/>
      <c r="E349" s="1440"/>
      <c r="F349" s="1441"/>
      <c r="G349" s="1281"/>
      <c r="H349" s="1281"/>
      <c r="I349" s="1281"/>
      <c r="J349" s="1444"/>
      <c r="K349" s="1281"/>
      <c r="L349" s="1264"/>
      <c r="M349" s="1446"/>
      <c r="N349" s="662"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2189</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68" t="str">
        <f t="shared" si="262"/>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74">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264"/>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275">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si="272"/>
        <v/>
      </c>
      <c r="AO352" s="1345" t="str">
        <f>IF(AND(U352&lt;&gt;"",AO350=""),"新規に適用",IF(AND(U352&lt;&gt;"",AO350&lt;&gt;""),"継続で適用",""))</f>
        <v/>
      </c>
      <c r="AP352" s="1391"/>
      <c r="AQ352" s="1345" t="str">
        <f>IF(AND(U352&lt;&gt;"",AQ350=""),"新規に適用",IF(AND(U352&lt;&gt;"",AQ350&lt;&gt;""),"継続で適用",""))</f>
        <v/>
      </c>
      <c r="AR352" s="1349" t="str">
        <f t="shared" si="230"/>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288"/>
      <c r="B353" s="1439"/>
      <c r="C353" s="1440"/>
      <c r="D353" s="1440"/>
      <c r="E353" s="1440"/>
      <c r="F353" s="1441"/>
      <c r="G353" s="1281"/>
      <c r="H353" s="1281"/>
      <c r="I353" s="1281"/>
      <c r="J353" s="1444"/>
      <c r="K353" s="1281"/>
      <c r="L353" s="1264"/>
      <c r="M353" s="1267"/>
      <c r="N353" s="662"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2189</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68" t="str">
        <f t="shared" si="262"/>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77">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264"/>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2196</v>
      </c>
      <c r="Q356" s="1403" t="str">
        <f>IFERROR(VLOOKUP('別紙様式2-2（４・５月分）'!AR269,【参考】数式用!$AT$5:$AV$22,3,FALSE),"")</f>
        <v/>
      </c>
      <c r="R356" s="1405" t="s">
        <v>2207</v>
      </c>
      <c r="S356" s="1447" t="str">
        <f>IFERROR(VLOOKUP(K354,【参考】数式用!$A$5:$AB$27,MATCH(Q356,【参考】数式用!$B$4:$AB$4,0)+1,0),"")</f>
        <v/>
      </c>
      <c r="T356" s="1409" t="s">
        <v>231</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278">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si="272"/>
        <v/>
      </c>
      <c r="AO356" s="1345" t="str">
        <f>IF(AND(U356&lt;&gt;"",AO354=""),"新規に適用",IF(AND(U356&lt;&gt;"",AO354&lt;&gt;""),"継続で適用",""))</f>
        <v/>
      </c>
      <c r="AP356" s="1391"/>
      <c r="AQ356" s="1345" t="str">
        <f>IF(AND(U356&lt;&gt;"",AQ354=""),"新規に適用",IF(AND(U356&lt;&gt;"",AQ354&lt;&gt;""),"継続で適用",""))</f>
        <v/>
      </c>
      <c r="AR356" s="1349" t="str">
        <f t="shared" si="230"/>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288"/>
      <c r="B357" s="1439"/>
      <c r="C357" s="1440"/>
      <c r="D357" s="1440"/>
      <c r="E357" s="1440"/>
      <c r="F357" s="1441"/>
      <c r="G357" s="1281"/>
      <c r="H357" s="1281"/>
      <c r="I357" s="1281"/>
      <c r="J357" s="1444"/>
      <c r="K357" s="1281"/>
      <c r="L357" s="1264"/>
      <c r="M357" s="1446"/>
      <c r="N357" s="662"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2189</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68" t="str">
        <f t="shared" si="262"/>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80">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264"/>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281">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si="272"/>
        <v/>
      </c>
      <c r="AO360" s="1345" t="str">
        <f>IF(AND(U360&lt;&gt;"",AO358=""),"新規に適用",IF(AND(U360&lt;&gt;"",AO358&lt;&gt;""),"継続で適用",""))</f>
        <v/>
      </c>
      <c r="AP360" s="1391"/>
      <c r="AQ360" s="1345" t="str">
        <f>IF(AND(U360&lt;&gt;"",AQ358=""),"新規に適用",IF(AND(U360&lt;&gt;"",AQ358&lt;&gt;""),"継続で適用",""))</f>
        <v/>
      </c>
      <c r="AR360" s="1349"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288"/>
      <c r="B361" s="1439"/>
      <c r="C361" s="1440"/>
      <c r="D361" s="1440"/>
      <c r="E361" s="1440"/>
      <c r="F361" s="1441"/>
      <c r="G361" s="1281"/>
      <c r="H361" s="1281"/>
      <c r="I361" s="1281"/>
      <c r="J361" s="1444"/>
      <c r="K361" s="1281"/>
      <c r="L361" s="1264"/>
      <c r="M361" s="1267"/>
      <c r="N361" s="662"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2189</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68" t="str">
        <f t="shared" si="262"/>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84">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264"/>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2196</v>
      </c>
      <c r="Q364" s="1403" t="str">
        <f>IFERROR(VLOOKUP('別紙様式2-2（４・５月分）'!AR275,【参考】数式用!$AT$5:$AV$22,3,FALSE),"")</f>
        <v/>
      </c>
      <c r="R364" s="1405" t="s">
        <v>2207</v>
      </c>
      <c r="S364" s="1447" t="str">
        <f>IFERROR(VLOOKUP(K362,【参考】数式用!$A$5:$AB$27,MATCH(Q364,【参考】数式用!$B$4:$AB$4,0)+1,0),"")</f>
        <v/>
      </c>
      <c r="T364" s="1409" t="s">
        <v>231</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285">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si="272"/>
        <v/>
      </c>
      <c r="AO364" s="1345" t="str">
        <f>IF(AND(U364&lt;&gt;"",AO362=""),"新規に適用",IF(AND(U364&lt;&gt;"",AO362&lt;&gt;""),"継続で適用",""))</f>
        <v/>
      </c>
      <c r="AP364" s="1391"/>
      <c r="AQ364" s="1345" t="str">
        <f>IF(AND(U364&lt;&gt;"",AQ362=""),"新規に適用",IF(AND(U364&lt;&gt;"",AQ362&lt;&gt;""),"継続で適用",""))</f>
        <v/>
      </c>
      <c r="AR364" s="1349" t="str">
        <f t="shared" si="282"/>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288"/>
      <c r="B365" s="1439"/>
      <c r="C365" s="1440"/>
      <c r="D365" s="1440"/>
      <c r="E365" s="1440"/>
      <c r="F365" s="1441"/>
      <c r="G365" s="1281"/>
      <c r="H365" s="1281"/>
      <c r="I365" s="1281"/>
      <c r="J365" s="1444"/>
      <c r="K365" s="1281"/>
      <c r="L365" s="1264"/>
      <c r="M365" s="1446"/>
      <c r="N365" s="662"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2189</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68" t="str">
        <f t="shared" si="262"/>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87">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264"/>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288">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si="272"/>
        <v/>
      </c>
      <c r="AO368" s="1345" t="str">
        <f>IF(AND(U368&lt;&gt;"",AO366=""),"新規に適用",IF(AND(U368&lt;&gt;"",AO366&lt;&gt;""),"継続で適用",""))</f>
        <v/>
      </c>
      <c r="AP368" s="1391"/>
      <c r="AQ368" s="1345" t="str">
        <f>IF(AND(U368&lt;&gt;"",AQ366=""),"新規に適用",IF(AND(U368&lt;&gt;"",AQ366&lt;&gt;""),"継続で適用",""))</f>
        <v/>
      </c>
      <c r="AR368" s="1349" t="str">
        <f t="shared" si="282"/>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288"/>
      <c r="B369" s="1439"/>
      <c r="C369" s="1440"/>
      <c r="D369" s="1440"/>
      <c r="E369" s="1440"/>
      <c r="F369" s="1441"/>
      <c r="G369" s="1281"/>
      <c r="H369" s="1281"/>
      <c r="I369" s="1281"/>
      <c r="J369" s="1444"/>
      <c r="K369" s="1281"/>
      <c r="L369" s="1264"/>
      <c r="M369" s="1267"/>
      <c r="N369" s="662"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2189</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68" t="str">
        <f t="shared" si="262"/>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9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264"/>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2196</v>
      </c>
      <c r="Q372" s="1403" t="str">
        <f>IFERROR(VLOOKUP('別紙様式2-2（４・５月分）'!AR281,【参考】数式用!$AT$5:$AV$22,3,FALSE),"")</f>
        <v/>
      </c>
      <c r="R372" s="1405" t="s">
        <v>2207</v>
      </c>
      <c r="S372" s="1447" t="str">
        <f>IFERROR(VLOOKUP(K370,【参考】数式用!$A$5:$AB$27,MATCH(Q372,【参考】数式用!$B$4:$AB$4,0)+1,0),"")</f>
        <v/>
      </c>
      <c r="T372" s="1409" t="s">
        <v>231</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29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si="272"/>
        <v/>
      </c>
      <c r="AO372" s="1345" t="str">
        <f>IF(AND(U372&lt;&gt;"",AO370=""),"新規に適用",IF(AND(U372&lt;&gt;"",AO370&lt;&gt;""),"継続で適用",""))</f>
        <v/>
      </c>
      <c r="AP372" s="1391"/>
      <c r="AQ372" s="1345" t="str">
        <f>IF(AND(U372&lt;&gt;"",AQ370=""),"新規に適用",IF(AND(U372&lt;&gt;"",AQ370&lt;&gt;""),"継続で適用",""))</f>
        <v/>
      </c>
      <c r="AR372" s="1349" t="str">
        <f t="shared" si="282"/>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288"/>
      <c r="B373" s="1439"/>
      <c r="C373" s="1440"/>
      <c r="D373" s="1440"/>
      <c r="E373" s="1440"/>
      <c r="F373" s="1441"/>
      <c r="G373" s="1281"/>
      <c r="H373" s="1281"/>
      <c r="I373" s="1281"/>
      <c r="J373" s="1444"/>
      <c r="K373" s="1281"/>
      <c r="L373" s="1264"/>
      <c r="M373" s="1446"/>
      <c r="N373" s="662"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2189</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68" t="str">
        <f t="shared" si="262"/>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93">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264"/>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2196</v>
      </c>
      <c r="Q376" s="1403" t="str">
        <f>IFERROR(VLOOKUP('別紙様式2-2（４・５月分）'!AR284,【参考】数式用!$AT$5:$AV$22,3,FALSE),"")</f>
        <v/>
      </c>
      <c r="R376" s="1405" t="s">
        <v>2207</v>
      </c>
      <c r="S376" s="1447" t="str">
        <f>IFERROR(VLOOKUP(K374,【参考】数式用!$A$5:$AB$27,MATCH(Q376,【参考】数式用!$B$4:$AB$4,0)+1,0),"")</f>
        <v/>
      </c>
      <c r="T376" s="1409" t="s">
        <v>231</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294">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si="272"/>
        <v/>
      </c>
      <c r="AO376" s="1345" t="str">
        <f>IF(AND(U376&lt;&gt;"",AO374=""),"新規に適用",IF(AND(U376&lt;&gt;"",AO374&lt;&gt;""),"継続で適用",""))</f>
        <v/>
      </c>
      <c r="AP376" s="1391"/>
      <c r="AQ376" s="1345" t="str">
        <f>IF(AND(U376&lt;&gt;"",AQ374=""),"新規に適用",IF(AND(U376&lt;&gt;"",AQ374&lt;&gt;""),"継続で適用",""))</f>
        <v/>
      </c>
      <c r="AR376" s="1349" t="str">
        <f t="shared" si="282"/>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288"/>
      <c r="B377" s="1439"/>
      <c r="C377" s="1440"/>
      <c r="D377" s="1440"/>
      <c r="E377" s="1440"/>
      <c r="F377" s="1441"/>
      <c r="G377" s="1281"/>
      <c r="H377" s="1281"/>
      <c r="I377" s="1281"/>
      <c r="J377" s="1444"/>
      <c r="K377" s="1281"/>
      <c r="L377" s="1264"/>
      <c r="M377" s="1446"/>
      <c r="N377" s="662"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2189</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68" t="str">
        <f t="shared" si="262"/>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96">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264"/>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297">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si="272"/>
        <v/>
      </c>
      <c r="AO380" s="1345" t="str">
        <f>IF(AND(U380&lt;&gt;"",AO378=""),"新規に適用",IF(AND(U380&lt;&gt;"",AO378&lt;&gt;""),"継続で適用",""))</f>
        <v/>
      </c>
      <c r="AP380" s="1391"/>
      <c r="AQ380" s="1345" t="str">
        <f>IF(AND(U380&lt;&gt;"",AQ378=""),"新規に適用",IF(AND(U380&lt;&gt;"",AQ378&lt;&gt;""),"継続で適用",""))</f>
        <v/>
      </c>
      <c r="AR380" s="1349" t="str">
        <f t="shared" si="282"/>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288"/>
      <c r="B381" s="1439"/>
      <c r="C381" s="1440"/>
      <c r="D381" s="1440"/>
      <c r="E381" s="1440"/>
      <c r="F381" s="1441"/>
      <c r="G381" s="1281"/>
      <c r="H381" s="1281"/>
      <c r="I381" s="1281"/>
      <c r="J381" s="1444"/>
      <c r="K381" s="1281"/>
      <c r="L381" s="1264"/>
      <c r="M381" s="1267"/>
      <c r="N381" s="662"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2189</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68" t="str">
        <f t="shared" si="262"/>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9">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264"/>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2196</v>
      </c>
      <c r="Q384" s="1403" t="str">
        <f>IFERROR(VLOOKUP('別紙様式2-2（４・５月分）'!AR290,【参考】数式用!$AT$5:$AV$22,3,FALSE),"")</f>
        <v/>
      </c>
      <c r="R384" s="1405" t="s">
        <v>2207</v>
      </c>
      <c r="S384" s="1447" t="str">
        <f>IFERROR(VLOOKUP(K382,【参考】数式用!$A$5:$AB$27,MATCH(Q384,【参考】数式用!$B$4:$AB$4,0)+1,0),"")</f>
        <v/>
      </c>
      <c r="T384" s="1409" t="s">
        <v>231</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00">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si="272"/>
        <v/>
      </c>
      <c r="AO384" s="1345" t="str">
        <f>IF(AND(U384&lt;&gt;"",AO382=""),"新規に適用",IF(AND(U384&lt;&gt;"",AO382&lt;&gt;""),"継続で適用",""))</f>
        <v/>
      </c>
      <c r="AP384" s="1391"/>
      <c r="AQ384" s="1345" t="str">
        <f>IF(AND(U384&lt;&gt;"",AQ382=""),"新規に適用",IF(AND(U384&lt;&gt;"",AQ382&lt;&gt;""),"継続で適用",""))</f>
        <v/>
      </c>
      <c r="AR384" s="1349" t="str">
        <f t="shared" si="282"/>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288"/>
      <c r="B385" s="1439"/>
      <c r="C385" s="1440"/>
      <c r="D385" s="1440"/>
      <c r="E385" s="1440"/>
      <c r="F385" s="1441"/>
      <c r="G385" s="1281"/>
      <c r="H385" s="1281"/>
      <c r="I385" s="1281"/>
      <c r="J385" s="1444"/>
      <c r="K385" s="1281"/>
      <c r="L385" s="1264"/>
      <c r="M385" s="1446"/>
      <c r="N385" s="662"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2189</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68" t="str">
        <f t="shared" si="262"/>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302">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264"/>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03">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si="272"/>
        <v/>
      </c>
      <c r="AO388" s="1345" t="str">
        <f>IF(AND(U388&lt;&gt;"",AO386=""),"新規に適用",IF(AND(U388&lt;&gt;"",AO386&lt;&gt;""),"継続で適用",""))</f>
        <v/>
      </c>
      <c r="AP388" s="1391"/>
      <c r="AQ388" s="1345" t="str">
        <f>IF(AND(U388&lt;&gt;"",AQ386=""),"新規に適用",IF(AND(U388&lt;&gt;"",AQ386&lt;&gt;""),"継続で適用",""))</f>
        <v/>
      </c>
      <c r="AR388" s="1349" t="str">
        <f t="shared" si="282"/>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288"/>
      <c r="B389" s="1439"/>
      <c r="C389" s="1440"/>
      <c r="D389" s="1440"/>
      <c r="E389" s="1440"/>
      <c r="F389" s="1441"/>
      <c r="G389" s="1281"/>
      <c r="H389" s="1281"/>
      <c r="I389" s="1281"/>
      <c r="J389" s="1444"/>
      <c r="K389" s="1281"/>
      <c r="L389" s="1264"/>
      <c r="M389" s="1267"/>
      <c r="N389" s="662"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2189</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68" t="str">
        <f t="shared" si="262"/>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305">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264"/>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2196</v>
      </c>
      <c r="Q392" s="1403" t="str">
        <f>IFERROR(VLOOKUP('別紙様式2-2（４・５月分）'!AR296,【参考】数式用!$AT$5:$AV$22,3,FALSE),"")</f>
        <v/>
      </c>
      <c r="R392" s="1405" t="s">
        <v>2207</v>
      </c>
      <c r="S392" s="1447" t="str">
        <f>IFERROR(VLOOKUP(K390,【参考】数式用!$A$5:$AB$27,MATCH(Q392,【参考】数式用!$B$4:$AB$4,0)+1,0),"")</f>
        <v/>
      </c>
      <c r="T392" s="1409" t="s">
        <v>231</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06">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si="272"/>
        <v/>
      </c>
      <c r="AO392" s="1345" t="str">
        <f>IF(AND(U392&lt;&gt;"",AO390=""),"新規に適用",IF(AND(U392&lt;&gt;"",AO390&lt;&gt;""),"継続で適用",""))</f>
        <v/>
      </c>
      <c r="AP392" s="1391"/>
      <c r="AQ392" s="1345" t="str">
        <f>IF(AND(U392&lt;&gt;"",AQ390=""),"新規に適用",IF(AND(U392&lt;&gt;"",AQ390&lt;&gt;""),"継続で適用",""))</f>
        <v/>
      </c>
      <c r="AR392" s="1349" t="str">
        <f t="shared" si="282"/>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288"/>
      <c r="B393" s="1439"/>
      <c r="C393" s="1440"/>
      <c r="D393" s="1440"/>
      <c r="E393" s="1440"/>
      <c r="F393" s="1441"/>
      <c r="G393" s="1281"/>
      <c r="H393" s="1281"/>
      <c r="I393" s="1281"/>
      <c r="J393" s="1444"/>
      <c r="K393" s="1281"/>
      <c r="L393" s="1264"/>
      <c r="M393" s="1446"/>
      <c r="N393" s="662"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2189</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68" t="str">
        <f t="shared" si="262"/>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8">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264"/>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09">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si="272"/>
        <v/>
      </c>
      <c r="AO396" s="1345" t="str">
        <f>IF(AND(U396&lt;&gt;"",AO394=""),"新規に適用",IF(AND(U396&lt;&gt;"",AO394&lt;&gt;""),"継続で適用",""))</f>
        <v/>
      </c>
      <c r="AP396" s="1391"/>
      <c r="AQ396" s="1345" t="str">
        <f>IF(AND(U396&lt;&gt;"",AQ394=""),"新規に適用",IF(AND(U396&lt;&gt;"",AQ394&lt;&gt;""),"継続で適用",""))</f>
        <v/>
      </c>
      <c r="AR396" s="1349" t="str">
        <f t="shared" si="282"/>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288"/>
      <c r="B397" s="1439"/>
      <c r="C397" s="1440"/>
      <c r="D397" s="1440"/>
      <c r="E397" s="1440"/>
      <c r="F397" s="1441"/>
      <c r="G397" s="1281"/>
      <c r="H397" s="1281"/>
      <c r="I397" s="1281"/>
      <c r="J397" s="1444"/>
      <c r="K397" s="1281"/>
      <c r="L397" s="1264"/>
      <c r="M397" s="1267"/>
      <c r="N397" s="662"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2189</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68" t="str">
        <f t="shared" si="262"/>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11">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264"/>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2196</v>
      </c>
      <c r="Q400" s="1403" t="str">
        <f>IFERROR(VLOOKUP('別紙様式2-2（４・５月分）'!AR302,【参考】数式用!$AT$5:$AV$22,3,FALSE),"")</f>
        <v/>
      </c>
      <c r="R400" s="1405" t="s">
        <v>2207</v>
      </c>
      <c r="S400" s="1447" t="str">
        <f>IFERROR(VLOOKUP(K398,【参考】数式用!$A$5:$AB$27,MATCH(Q400,【参考】数式用!$B$4:$AB$4,0)+1,0),"")</f>
        <v/>
      </c>
      <c r="T400" s="1409" t="s">
        <v>231</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12">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si="272"/>
        <v/>
      </c>
      <c r="AO400" s="1345" t="str">
        <f>IF(AND(U400&lt;&gt;"",AO398=""),"新規に適用",IF(AND(U400&lt;&gt;"",AO398&lt;&gt;""),"継続で適用",""))</f>
        <v/>
      </c>
      <c r="AP400" s="1391"/>
      <c r="AQ400" s="1345" t="str">
        <f>IF(AND(U400&lt;&gt;"",AQ398=""),"新規に適用",IF(AND(U400&lt;&gt;"",AQ398&lt;&gt;""),"継続で適用",""))</f>
        <v/>
      </c>
      <c r="AR400" s="1349" t="str">
        <f t="shared" si="282"/>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288"/>
      <c r="B401" s="1439"/>
      <c r="C401" s="1440"/>
      <c r="D401" s="1440"/>
      <c r="E401" s="1440"/>
      <c r="F401" s="1441"/>
      <c r="G401" s="1281"/>
      <c r="H401" s="1281"/>
      <c r="I401" s="1281"/>
      <c r="J401" s="1444"/>
      <c r="K401" s="1281"/>
      <c r="L401" s="1264"/>
      <c r="M401" s="1446"/>
      <c r="N401" s="662"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2189</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68" t="str">
        <f t="shared" ref="AT402:AT410" si="314">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15">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317">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si="272"/>
        <v/>
      </c>
      <c r="AO404" s="1345" t="str">
        <f>IF(AND(U404&lt;&gt;"",AO402=""),"新規に適用",IF(AND(U404&lt;&gt;"",AO402&lt;&gt;""),"継続で適用",""))</f>
        <v/>
      </c>
      <c r="AP404" s="1391"/>
      <c r="AQ404" s="1345" t="str">
        <f>IF(AND(U404&lt;&gt;"",AQ402=""),"新規に適用",IF(AND(U404&lt;&gt;"",AQ402&lt;&gt;""),"継続で適用",""))</f>
        <v/>
      </c>
      <c r="AR404" s="1349" t="str">
        <f t="shared" si="282"/>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288"/>
      <c r="B405" s="1439"/>
      <c r="C405" s="1440"/>
      <c r="D405" s="1440"/>
      <c r="E405" s="1440"/>
      <c r="F405" s="1441"/>
      <c r="G405" s="1281"/>
      <c r="H405" s="1281"/>
      <c r="I405" s="1281"/>
      <c r="J405" s="1444"/>
      <c r="K405" s="1281"/>
      <c r="L405" s="1264"/>
      <c r="M405" s="1267"/>
      <c r="N405" s="662"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2189</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68" t="str">
        <f t="shared" si="314"/>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9">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316"/>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2196</v>
      </c>
      <c r="Q408" s="1403" t="str">
        <f>IFERROR(VLOOKUP('別紙様式2-2（４・５月分）'!AR308,【参考】数式用!$AT$5:$AV$22,3,FALSE),"")</f>
        <v/>
      </c>
      <c r="R408" s="1405" t="s">
        <v>2207</v>
      </c>
      <c r="S408" s="1447" t="str">
        <f>IFERROR(VLOOKUP(K406,【参考】数式用!$A$5:$AB$27,MATCH(Q408,【参考】数式用!$B$4:$AB$4,0)+1,0),"")</f>
        <v/>
      </c>
      <c r="T408" s="1409" t="s">
        <v>231</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320">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si="272"/>
        <v/>
      </c>
      <c r="AO408" s="1345" t="str">
        <f>IF(AND(U408&lt;&gt;"",AO406=""),"新規に適用",IF(AND(U408&lt;&gt;"",AO406&lt;&gt;""),"継続で適用",""))</f>
        <v/>
      </c>
      <c r="AP408" s="1391"/>
      <c r="AQ408" s="1345" t="str">
        <f>IF(AND(U408&lt;&gt;"",AQ406=""),"新規に適用",IF(AND(U408&lt;&gt;"",AQ406&lt;&gt;""),"継続で適用",""))</f>
        <v/>
      </c>
      <c r="AR408" s="1349" t="str">
        <f t="shared" si="282"/>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288"/>
      <c r="B409" s="1439"/>
      <c r="C409" s="1440"/>
      <c r="D409" s="1440"/>
      <c r="E409" s="1440"/>
      <c r="F409" s="1441"/>
      <c r="G409" s="1281"/>
      <c r="H409" s="1281"/>
      <c r="I409" s="1281"/>
      <c r="J409" s="1444"/>
      <c r="K409" s="1281"/>
      <c r="L409" s="1264"/>
      <c r="M409" s="1446"/>
      <c r="N409" s="662"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2189</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68" t="str">
        <f t="shared" si="314"/>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9"/>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316"/>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32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32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282"/>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288"/>
      <c r="B413" s="1439"/>
      <c r="C413" s="1440"/>
      <c r="D413" s="1440"/>
      <c r="E413" s="1440"/>
      <c r="F413" s="1441"/>
      <c r="G413" s="1281"/>
      <c r="H413" s="1281"/>
      <c r="I413" s="1281"/>
      <c r="J413" s="1444"/>
      <c r="K413" s="1281"/>
      <c r="L413" s="1264"/>
      <c r="M413" s="1267"/>
      <c r="N413" s="662"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4" t="s">
        <v>5</v>
      </c>
      <c r="B3" s="1294"/>
      <c r="C3" s="1295"/>
      <c r="D3" s="1291" t="str">
        <f>IF(基本情報入力シート!M38="","",基本情報入力シート!M38)</f>
        <v>○○ケアサービス</v>
      </c>
      <c r="E3" s="1292"/>
      <c r="F3" s="1292"/>
      <c r="G3" s="1292"/>
      <c r="H3" s="1292"/>
      <c r="I3" s="1292"/>
      <c r="J3" s="1293"/>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10" t="s">
        <v>2386</v>
      </c>
      <c r="B5" s="1600"/>
      <c r="C5" s="1600"/>
      <c r="D5" s="1600"/>
      <c r="E5" s="1600"/>
      <c r="F5" s="1600"/>
      <c r="G5" s="1600"/>
      <c r="H5" s="1600"/>
      <c r="I5" s="1600"/>
      <c r="J5" s="1600"/>
      <c r="K5" s="160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2383</v>
      </c>
      <c r="C6" s="1328"/>
      <c r="D6" s="1328"/>
      <c r="E6" s="1328"/>
      <c r="F6" s="1328"/>
      <c r="G6" s="1328"/>
      <c r="H6" s="1328"/>
      <c r="I6" s="1328"/>
      <c r="J6" s="1328"/>
      <c r="K6" s="13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40" t="s">
        <v>2284</v>
      </c>
      <c r="AW6" s="1541"/>
      <c r="AY6" s="648"/>
      <c r="AZ6" s="648"/>
      <c r="BA6" s="648"/>
      <c r="BB6" s="648"/>
      <c r="BC6" s="648"/>
      <c r="BD6" s="648"/>
      <c r="BE6" s="648"/>
      <c r="BF6" s="648"/>
      <c r="BG6" s="648"/>
      <c r="BH6" s="648"/>
    </row>
    <row r="7" spans="1:60" ht="35.25" customHeight="1" thickBot="1">
      <c r="A7" s="632"/>
      <c r="B7" s="1517" t="s">
        <v>2384</v>
      </c>
      <c r="C7" s="1328"/>
      <c r="D7" s="1328"/>
      <c r="E7" s="1328"/>
      <c r="F7" s="1328"/>
      <c r="G7" s="1328"/>
      <c r="H7" s="1328"/>
      <c r="I7" s="1328"/>
      <c r="J7" s="1328"/>
      <c r="K7" s="13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2373</v>
      </c>
      <c r="AL7" s="1353"/>
      <c r="AM7" s="1353"/>
      <c r="AN7" s="1353"/>
      <c r="AO7" s="1353"/>
      <c r="AP7" s="1353"/>
      <c r="AQ7" s="1354"/>
      <c r="AR7" s="669">
        <f>SUM(BD:BD)</f>
        <v>0</v>
      </c>
      <c r="AS7" s="537"/>
      <c r="AT7" s="524"/>
      <c r="AU7" s="537"/>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75"/>
    </row>
    <row r="8" spans="1:60" ht="35.25" customHeight="1" thickBot="1">
      <c r="A8" s="640"/>
      <c r="B8" s="1517" t="s">
        <v>2385</v>
      </c>
      <c r="C8" s="1328"/>
      <c r="D8" s="1328"/>
      <c r="E8" s="1328"/>
      <c r="F8" s="1328"/>
      <c r="G8" s="1328"/>
      <c r="H8" s="1328"/>
      <c r="I8" s="1328"/>
      <c r="J8" s="1328"/>
      <c r="K8" s="13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3" t="s">
        <v>2389</v>
      </c>
      <c r="B9" s="1323"/>
      <c r="C9" s="1323"/>
      <c r="D9" s="1323"/>
      <c r="E9" s="1323"/>
      <c r="F9" s="1323"/>
      <c r="G9" s="1323"/>
      <c r="H9" s="1323"/>
      <c r="I9" s="1323"/>
      <c r="J9" s="1323"/>
      <c r="K9" s="1323"/>
      <c r="L9" s="132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3"/>
      <c r="B10" s="1323"/>
      <c r="C10" s="1323"/>
      <c r="D10" s="1323"/>
      <c r="E10" s="1323"/>
      <c r="F10" s="1323"/>
      <c r="G10" s="1323"/>
      <c r="H10" s="1323"/>
      <c r="I10" s="1323"/>
      <c r="J10" s="1323"/>
      <c r="K10" s="1323"/>
      <c r="L10" s="132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4"/>
      <c r="B11" s="1324"/>
      <c r="C11" s="1324"/>
      <c r="D11" s="1324"/>
      <c r="E11" s="1324"/>
      <c r="F11" s="1324"/>
      <c r="G11" s="1324"/>
      <c r="H11" s="1324"/>
      <c r="I11" s="1324"/>
      <c r="J11" s="1324"/>
      <c r="K11" s="1324"/>
      <c r="L11" s="132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6"/>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3" t="s">
        <v>2347</v>
      </c>
      <c r="AK12" s="1585" t="s">
        <v>2211</v>
      </c>
      <c r="AL12" s="1254"/>
      <c r="AM12" s="1358" t="s">
        <v>2193</v>
      </c>
      <c r="AN12" s="1254"/>
      <c r="AO12" s="1253" t="s">
        <v>255</v>
      </c>
      <c r="AP12" s="1254"/>
      <c r="AQ12" s="543" t="s">
        <v>249</v>
      </c>
      <c r="AR12" s="543" t="s">
        <v>253</v>
      </c>
      <c r="AS12" s="544" t="s">
        <v>254</v>
      </c>
      <c r="AT12" s="1526" t="s">
        <v>2343</v>
      </c>
      <c r="AU12" s="673"/>
      <c r="AV12" s="519"/>
      <c r="BF12" s="1594" t="s">
        <v>2376</v>
      </c>
      <c r="BG12" s="1595"/>
      <c r="BH12" s="1596"/>
    </row>
    <row r="13" spans="1:60" ht="132.75" customHeight="1" thickBot="1">
      <c r="A13" s="1297"/>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74" t="s">
        <v>2195</v>
      </c>
      <c r="AL13" s="675" t="s">
        <v>2208</v>
      </c>
      <c r="AM13" s="675" t="s">
        <v>2190</v>
      </c>
      <c r="AN13" s="676" t="s">
        <v>2209</v>
      </c>
      <c r="AO13" s="676" t="s">
        <v>2348</v>
      </c>
      <c r="AP13" s="675" t="s">
        <v>2349</v>
      </c>
      <c r="AQ13" s="677" t="s">
        <v>248</v>
      </c>
      <c r="AR13" s="552" t="s">
        <v>2360</v>
      </c>
      <c r="AS13" s="678" t="s">
        <v>2353</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19">
        <f>IF(SUM('別紙様式2-2（４・５月分）'!R14:R16)=0,"",SUM('別紙様式2-2（４・５月分）'!R14:R16))</f>
        <v>0.224</v>
      </c>
      <c r="P14" s="1423" t="str">
        <f>IFERROR(VLOOKUP('別紙様式2-2（４・５月分）'!AR14,【参考】数式用!$AT$5:$AU$22,2,FALSE),"")</f>
        <v>新加算Ⅰ</v>
      </c>
      <c r="Q14" s="1424"/>
      <c r="R14" s="1425"/>
      <c r="S14" s="1429">
        <f>IFERROR(VLOOKUP(K14,【参考】数式用!$A$5:$AB$27,MATCH(P14,【参考】数式用!$B$4:$AB$4,0)+1,0),"")</f>
        <v>0.245</v>
      </c>
      <c r="T14" s="1431" t="s">
        <v>2210</v>
      </c>
      <c r="U14" s="1576" t="str">
        <f>IF('別紙様式2-3（６月以降分）'!U14="","",'別紙様式2-3（６月以降分）'!U14)</f>
        <v>新加算Ⅰ</v>
      </c>
      <c r="V14" s="1435">
        <f>IFERROR(VLOOKUP(K14,【参考】数式用!$A$5:$AB$27,MATCH(U14,【参考】数式用!$B$4:$AB$4,0)+1,0),"")</f>
        <v>0.245</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f>'別紙様式2-3（６月以降分）'!AI14</f>
        <v>5167050</v>
      </c>
      <c r="AJ14" s="1568">
        <f>'別紙様式2-3（６月以降分）'!AJ14</f>
        <v>2172270</v>
      </c>
      <c r="AK14" s="1586">
        <f>'別紙様式2-3（６月以降分）'!AK14</f>
        <v>1529025</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令和６年度中に満たす</v>
      </c>
      <c r="AP14" s="1359" t="str">
        <f>IF('別紙様式2-3（６月以降分）'!AP14="","",'別紙様式2-3（６月以降分）'!AP14)</f>
        <v/>
      </c>
      <c r="AQ14" s="1393" t="str">
        <f>IF('別紙様式2-3（６月以降分）'!AQ14="","",'別紙様式2-3（６月以降分）'!AQ14)</f>
        <v>令和６年度中に満たす</v>
      </c>
      <c r="AR14" s="1535">
        <f>IF('別紙様式2-3（６月以降分）'!AR14="","",'別紙様式2-3（６月以降分）'!AR14)</f>
        <v>1</v>
      </c>
      <c r="AS14" s="153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8" t="str">
        <f>IFERROR(VLOOKUP(K14,【参考】数式用!$AJ$2:$AK$24,2,FALSE),"")</f>
        <v>訪問介護</v>
      </c>
      <c r="AZ14" s="596"/>
      <c r="BE14" s="440"/>
      <c r="BF14" s="1335" t="str">
        <f>G14</f>
        <v>東京都</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82"/>
      <c r="AV16" s="1335" t="str">
        <f>IF(OR(AB14&lt;&gt;7,AD14&lt;&gt;3),"V列に色付け","")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2210</v>
      </c>
      <c r="U18" s="1576" t="str">
        <f>IF('別紙様式2-3（６月以降分）'!U18="","",'別紙様式2-3（６月以降分）'!U18)</f>
        <v>新加算Ⅰ</v>
      </c>
      <c r="V18" s="1435">
        <f>IFERROR(VLOOKUP(K18,【参考】数式用!$A$5:$AB$27,MATCH(U18,【参考】数式用!$B$4:$AB$4,0)+1,0),"")</f>
        <v>0.245</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f>'別紙様式2-3（６月以降分）'!AI18</f>
        <v>2318190</v>
      </c>
      <c r="AJ18" s="1568">
        <f>'別紙様式2-3（６月以降分）'!AJ18</f>
        <v>974580</v>
      </c>
      <c r="AK18" s="1570">
        <f>'別紙様式2-3（６月以降分）'!AK18</f>
        <v>685995</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令和６年度中に満たす</v>
      </c>
      <c r="AP18" s="1359" t="str">
        <f>IF('別紙様式2-3（６月以降分）'!AP18="","",'別紙様式2-3（６月以降分）'!AP18)</f>
        <v/>
      </c>
      <c r="AQ18" s="1393" t="str">
        <f>IF('別紙様式2-3（６月以降分）'!AQ18="","",'別紙様式2-3（６月以降分）'!AQ18)</f>
        <v>令和６年度中に満たす</v>
      </c>
      <c r="AR18" s="1535" t="str">
        <f>IF('別紙様式2-3（６月以降分）'!AR18="","",'別紙様式2-3（６月以降分）'!AR18)</f>
        <v/>
      </c>
      <c r="AS18" s="153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2196</v>
      </c>
      <c r="Q20" s="1460" t="str">
        <f>IFERROR(VLOOKUP('別紙様式2-2（４・５月分）'!AR17,【参考】数式用!$AT$5:$AV$22,3,FALSE),"")</f>
        <v xml:space="preserve"> </v>
      </c>
      <c r="R20" s="1477" t="s">
        <v>2207</v>
      </c>
      <c r="S20" s="1447" t="str">
        <f>IFERROR(VLOOKUP(K18,【参考】数式用!$A$5:$AB$27,MATCH(Q20,【参考】数式用!$B$4:$AB$4,0)+1,0),"")</f>
        <v/>
      </c>
      <c r="T20" s="1409" t="s">
        <v>2285</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54"/>
      <c r="AV20" s="1335" t="str">
        <f t="shared" ref="AV20" si="2">IF(OR(AB18&lt;&gt;7,AD18&lt;&gt;3),"V列に色付け","")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2210</v>
      </c>
      <c r="U22" s="1576" t="str">
        <f>IF('別紙様式2-3（６月以降分）'!U22="","",'別紙様式2-3（６月以降分）'!U22)</f>
        <v>新加算Ⅳ</v>
      </c>
      <c r="V22" s="1435">
        <f>IFERROR(VLOOKUP(K22,【参考】数式用!$A$5:$AB$27,MATCH(U22,【参考】数式用!$B$4:$AB$4,0)+1,0),"")</f>
        <v>6.3999999999999987E-2</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2188</v>
      </c>
      <c r="AF22" s="1379" t="s">
        <v>24</v>
      </c>
      <c r="AG22" s="1379">
        <f>IF(X22&gt;=1,(AB22*12+AD22)-(X22*12+Z22)+1,"")</f>
        <v>10</v>
      </c>
      <c r="AH22" s="1381" t="s">
        <v>38</v>
      </c>
      <c r="AI22" s="1383">
        <f>'別紙様式2-3（６月以降分）'!AI22</f>
        <v>2127680</v>
      </c>
      <c r="AJ22" s="1568">
        <f>'別紙様式2-3（６月以降分）'!AJ22</f>
        <v>332450</v>
      </c>
      <c r="AK22" s="1570">
        <f>'別紙様式2-3（６月以降分）'!AK22</f>
        <v>1063840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8" t="str">
        <f>IFERROR(VLOOKUP(K22,【参考】数式用!$AJ$2:$AK$24,2,FALSE),"")</f>
        <v>通所介護</v>
      </c>
      <c r="AZ22" s="596"/>
      <c r="BE22" s="440"/>
      <c r="BF22" s="1335" t="str">
        <f>G22</f>
        <v>東京都</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61"/>
      <c r="V24" s="1413" t="str">
        <f>IFERROR(VLOOKUP(K22,【参考】数式用!$A$5:$AB$27,MATCH(U24,【参考】数式用!$B$4:$AB$4,0)+1,0),"")</f>
        <v/>
      </c>
      <c r="W24" s="1415" t="s">
        <v>19</v>
      </c>
      <c r="X24" s="1559"/>
      <c r="Y24" s="1397" t="s">
        <v>10</v>
      </c>
      <c r="Z24" s="1559"/>
      <c r="AA24" s="1397" t="s">
        <v>45</v>
      </c>
      <c r="AB24" s="1559"/>
      <c r="AC24" s="1397" t="s">
        <v>10</v>
      </c>
      <c r="AD24" s="1559"/>
      <c r="AE24" s="1397" t="s">
        <v>2188</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54"/>
      <c r="AV24" s="1335" t="str">
        <f t="shared" ref="AV24" si="6">IF(OR(AB22&lt;&gt;7,AD22&lt;&gt;3),"V列に色付け","")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2210</v>
      </c>
      <c r="U26" s="1576" t="str">
        <f>IF('別紙様式2-3（６月以降分）'!U26="","",'別紙様式2-3（６月以降分）'!U26)</f>
        <v>新加算Ⅴ（14）</v>
      </c>
      <c r="V26" s="1435">
        <f>IFERROR(VLOOKUP(K26,【参考】数式用!$A$5:$AB$27,MATCH(U26,【参考】数式用!$B$4:$AB$4,0)+1,0),"")</f>
        <v>5.6000000000000001E-2</v>
      </c>
      <c r="W26" s="1437" t="s">
        <v>19</v>
      </c>
      <c r="X26" s="1574">
        <f>'別紙様式2-3（６月以降分）'!X26</f>
        <v>6</v>
      </c>
      <c r="Y26" s="1379" t="s">
        <v>10</v>
      </c>
      <c r="Z26" s="1574">
        <f>'別紙様式2-3（６月以降分）'!Z26</f>
        <v>6</v>
      </c>
      <c r="AA26" s="1379" t="s">
        <v>45</v>
      </c>
      <c r="AB26" s="1574">
        <f>'別紙様式2-3（６月以降分）'!AB26</f>
        <v>6</v>
      </c>
      <c r="AC26" s="1379" t="s">
        <v>10</v>
      </c>
      <c r="AD26" s="1574">
        <f>'別紙様式2-3（６月以降分）'!AD26</f>
        <v>9</v>
      </c>
      <c r="AE26" s="1379" t="s">
        <v>2188</v>
      </c>
      <c r="AF26" s="1379" t="s">
        <v>24</v>
      </c>
      <c r="AG26" s="1379">
        <f>IF(X26&gt;=1,(AB26*12+AD26)-(X26*12+Z26)+1,"")</f>
        <v>4</v>
      </c>
      <c r="AH26" s="1381" t="s">
        <v>38</v>
      </c>
      <c r="AI26" s="1383">
        <f>'別紙様式2-3（６月以降分）'!AI26</f>
        <v>857808</v>
      </c>
      <c r="AJ26" s="1568">
        <f>'別紙様式2-3（６月以降分）'!AJ26</f>
        <v>229768</v>
      </c>
      <c r="AK26" s="1570">
        <f>'別紙様式2-3（６月以降分）'!AK26</f>
        <v>811854</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2285</v>
      </c>
      <c r="U28" s="1561" t="s">
        <v>2116</v>
      </c>
      <c r="V28" s="1413">
        <f>IFERROR(VLOOKUP(K26,【参考】数式用!$A$5:$AB$27,MATCH(U28,【参考】数式用!$B$4:$AB$4,0)+1,0),"")</f>
        <v>0.106</v>
      </c>
      <c r="W28" s="1415" t="s">
        <v>19</v>
      </c>
      <c r="X28" s="1559">
        <v>6</v>
      </c>
      <c r="Y28" s="1397" t="s">
        <v>10</v>
      </c>
      <c r="Z28" s="1559">
        <v>10</v>
      </c>
      <c r="AA28" s="1397" t="s">
        <v>45</v>
      </c>
      <c r="AB28" s="1559">
        <v>7</v>
      </c>
      <c r="AC28" s="1397" t="s">
        <v>10</v>
      </c>
      <c r="AD28" s="1559">
        <v>3</v>
      </c>
      <c r="AE28" s="1397" t="s">
        <v>2188</v>
      </c>
      <c r="AF28" s="1397" t="s">
        <v>24</v>
      </c>
      <c r="AG28" s="1397">
        <f>IF(X28&gt;=1,(AB28*12+AD28)-(X28*12+Z28)+1,"")</f>
        <v>6</v>
      </c>
      <c r="AH28" s="1369" t="s">
        <v>38</v>
      </c>
      <c r="AI28" s="1489">
        <f>IFERROR(ROUNDDOWN(ROUND(L26*V28,0)*M26,0)*AG28,"")</f>
        <v>2435562</v>
      </c>
      <c r="AJ28" s="1553">
        <f>IFERROR(ROUNDDOWN(ROUND((L26*(V28-AX26)),0)*M26,0)*AG28,"")</f>
        <v>1493502</v>
      </c>
      <c r="AK28" s="1375">
        <f>IFERROR(ROUNDDOWN(ROUNDDOWN(ROUND(L26*VLOOKUP(K26,【参考】数式用!$A$5:$AB$27,MATCH("新加算Ⅳ",【参考】数式用!$B$4:$AB$4,0)+1,0),0)*M26,0)*AG28*0.5,0),"")</f>
        <v>1217781</v>
      </c>
      <c r="AL28" s="1555"/>
      <c r="AM28" s="1579">
        <f>IFERROR(IF('別紙様式2-2（４・５月分）'!Q25="ベア加算","", IF(OR(U28="新加算Ⅰ",U28="新加算Ⅱ",U28="新加算Ⅲ",U28="新加算Ⅳ"),ROUNDDOWN(ROUND(L26*VLOOKUP(K26,【参考】数式用!$A$5:$I$27,MATCH("ベア加算",【参考】数式用!$B$4:$I$4,0)+1,0),0)*M26,0)*AG28,"")),"")</f>
        <v>390606</v>
      </c>
      <c r="AN28" s="1549" t="s">
        <v>165</v>
      </c>
      <c r="AO28" s="1529" t="s">
        <v>2197</v>
      </c>
      <c r="AP28" s="1551"/>
      <c r="AQ28" s="1529"/>
      <c r="AR28" s="1531"/>
      <c r="AS28" s="1533"/>
      <c r="AT28" s="1537"/>
      <c r="AU28" s="554"/>
      <c r="AV28" s="1335" t="str">
        <f t="shared" ref="AV28" si="10">IF(OR(AB26&lt;&gt;7,AD26&lt;&gt;3),"V列に色付け","")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2210</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2188</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8" t="str">
        <f>IFERROR(VLOOKUP(K30,【参考】数式用!$AJ$2:$AK$24,2,FALSE),"")</f>
        <v>介護老人福祉施設</v>
      </c>
      <c r="AZ30" s="596"/>
      <c r="BE30" s="440"/>
      <c r="BF30" s="1335" t="str">
        <f>G30</f>
        <v>千葉県</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2287</v>
      </c>
      <c r="Q32" s="1460" t="str">
        <f>IFERROR(VLOOKUP('別紙様式2-2（４・５月分）'!AR26,【参考】数式用!$AT$5:$AV$22,3,FALSE),"")</f>
        <v/>
      </c>
      <c r="R32" s="1405" t="s">
        <v>2207</v>
      </c>
      <c r="S32" s="1407" t="str">
        <f>IFERROR(VLOOKUP(K30,【参考】数式用!$A$5:$AB$27,MATCH(Q32,【参考】数式用!$B$4:$AB$4,0)+1,0),"")</f>
        <v/>
      </c>
      <c r="T32" s="1409" t="s">
        <v>2285</v>
      </c>
      <c r="U32" s="1561"/>
      <c r="V32" s="1413" t="str">
        <f>IFERROR(VLOOKUP(K30,【参考】数式用!$A$5:$AB$27,MATCH(U32,【参考】数式用!$B$4:$AB$4,0)+1,0),"")</f>
        <v/>
      </c>
      <c r="W32" s="1415" t="s">
        <v>19</v>
      </c>
      <c r="X32" s="1559"/>
      <c r="Y32" s="1397" t="s">
        <v>10</v>
      </c>
      <c r="Z32" s="1559"/>
      <c r="AA32" s="1397" t="s">
        <v>45</v>
      </c>
      <c r="AB32" s="1559"/>
      <c r="AC32" s="1397" t="s">
        <v>10</v>
      </c>
      <c r="AD32" s="1559"/>
      <c r="AE32" s="1397" t="s">
        <v>2188</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54"/>
      <c r="AV32" s="1335" t="str">
        <f t="shared" ref="AV32" si="15">IF(OR(AB30&lt;&gt;7,AD30&lt;&gt;3),"V列に色付け","")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2210</v>
      </c>
      <c r="U34" s="1576" t="str">
        <f>IF('別紙様式2-3（６月以降分）'!U34="","",'別紙様式2-3（６月以降分）'!U34)</f>
        <v>新加算Ⅱ</v>
      </c>
      <c r="V34" s="1435">
        <f>IFERROR(VLOOKUP(K34,【参考】数式用!$A$5:$AB$27,MATCH(U34,【参考】数式用!$B$4:$AB$4,0)+1,0),"")</f>
        <v>0.13600000000000001</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2188</v>
      </c>
      <c r="AF34" s="1379" t="s">
        <v>24</v>
      </c>
      <c r="AG34" s="1379">
        <f>IF(X34&gt;=1,(AB34*12+AD34)-(X34*12+Z34)+1,"")</f>
        <v>10</v>
      </c>
      <c r="AH34" s="1381" t="s">
        <v>38</v>
      </c>
      <c r="AI34" s="1383">
        <f>'別紙様式2-3（６月以降分）'!AI34</f>
        <v>28105480</v>
      </c>
      <c r="AJ34" s="1568">
        <f>'別紙様式2-3（６月以降分）'!AJ34</f>
        <v>10952870</v>
      </c>
      <c r="AK34" s="1570">
        <f>'別紙様式2-3（６月以降分）'!AK34</f>
        <v>9299610</v>
      </c>
      <c r="AL34" s="1572" t="str">
        <f>IF('別紙様式2-3（６月以降分）'!AL34="","",'別紙様式2-3（６月以降分）'!AL34)</f>
        <v/>
      </c>
      <c r="AM34" s="1563">
        <f>'別紙様式2-3（６月以降分）'!AM34</f>
        <v>3306520</v>
      </c>
      <c r="AN34" s="1565" t="str">
        <f>IF('別紙様式2-3（６月以降分）'!AN34="","",'別紙様式2-3（６月以降分）'!AN34)</f>
        <v>○</v>
      </c>
      <c r="AO34" s="1393" t="str">
        <f>IF('別紙様式2-3（６月以降分）'!AO34="","",'別紙様式2-3（６月以降分）'!AO34)</f>
        <v>○</v>
      </c>
      <c r="AP34" s="1359" t="str">
        <f>IF('別紙様式2-3（６月以降分）'!AP34="","",'別紙様式2-3（６月以降分）'!AP34)</f>
        <v/>
      </c>
      <c r="AQ34" s="1393" t="str">
        <f>IF('別紙様式2-3（６月以降分）'!AQ34="","",'別紙様式2-3（６月以降分）'!AQ34)</f>
        <v>令和６年度中に満たす</v>
      </c>
      <c r="AR34" s="1535">
        <f>IF('別紙様式2-3（６月以降分）'!AR34="","",'別紙様式2-3（６月以降分）'!AR34)</f>
        <v>1</v>
      </c>
      <c r="AS34" s="1538"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特定加算Ⅱ</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2196</v>
      </c>
      <c r="Q36" s="1460" t="str">
        <f>IFERROR(VLOOKUP('別紙様式2-2（４・５月分）'!AR29,【参考】数式用!$AT$5:$AV$22,3,FALSE),"")</f>
        <v xml:space="preserve"> </v>
      </c>
      <c r="R36" s="1405" t="s">
        <v>2207</v>
      </c>
      <c r="S36" s="1447" t="str">
        <f>IFERROR(VLOOKUP(K34,【参考】数式用!$A$5:$AB$27,MATCH(Q36,【参考】数式用!$B$4:$AB$4,0)+1,0),"")</f>
        <v/>
      </c>
      <c r="T36" s="1409" t="s">
        <v>2285</v>
      </c>
      <c r="U36" s="1561"/>
      <c r="V36" s="1413" t="str">
        <f>IFERROR(VLOOKUP(K34,【参考】数式用!$A$5:$AB$27,MATCH(U36,【参考】数式用!$B$4:$AB$4,0)+1,0),"")</f>
        <v/>
      </c>
      <c r="W36" s="1415" t="s">
        <v>19</v>
      </c>
      <c r="X36" s="1559"/>
      <c r="Y36" s="1397" t="s">
        <v>10</v>
      </c>
      <c r="Z36" s="1559"/>
      <c r="AA36" s="1397" t="s">
        <v>45</v>
      </c>
      <c r="AB36" s="1559"/>
      <c r="AC36" s="1397" t="s">
        <v>10</v>
      </c>
      <c r="AD36" s="1559"/>
      <c r="AE36" s="1397" t="s">
        <v>2188</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54"/>
      <c r="AV36" s="1335" t="str">
        <f t="shared" ref="AV36" si="20">IF(OR(AB34&lt;&gt;7,AD34&lt;&gt;3),"V列に色付け","")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288"/>
      <c r="B37" s="1439"/>
      <c r="C37" s="1509"/>
      <c r="D37" s="1440"/>
      <c r="E37" s="1440"/>
      <c r="F37" s="1441"/>
      <c r="G37" s="1281"/>
      <c r="H37" s="1281"/>
      <c r="I37" s="1281"/>
      <c r="J37" s="1444"/>
      <c r="K37" s="1281"/>
      <c r="L37" s="1455"/>
      <c r="M37" s="1457"/>
      <c r="N37" s="662" t="str">
        <f>IF('別紙様式2-2（４・５月分）'!Q31="","",'別紙様式2-2（４・５月分）'!Q31)</f>
        <v>ベア加算なし</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2210</v>
      </c>
      <c r="U38" s="1576" t="str">
        <f>IF('別紙様式2-3（６月以降分）'!U38="","",'別紙様式2-3（６月以降分）'!U38)</f>
        <v>新加算Ⅱ</v>
      </c>
      <c r="V38" s="1435">
        <f>IFERROR(VLOOKUP(K38,【参考】数式用!$A$5:$AB$27,MATCH(U38,【参考】数式用!$B$4:$AB$4,0)+1,0),"")</f>
        <v>0.13600000000000001</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2188</v>
      </c>
      <c r="AF38" s="1379" t="s">
        <v>24</v>
      </c>
      <c r="AG38" s="1379">
        <f>IF(X38&gt;=1,(AB38*12+AD38)-(X38*12+Z38)+1,"")</f>
        <v>10</v>
      </c>
      <c r="AH38" s="1381" t="s">
        <v>38</v>
      </c>
      <c r="AI38" s="1383">
        <f>'別紙様式2-3（６月以降分）'!AI38</f>
        <v>3490720</v>
      </c>
      <c r="AJ38" s="1568">
        <f>'別紙様式2-3（６月以降分）'!AJ38</f>
        <v>2643710</v>
      </c>
      <c r="AK38" s="1570">
        <f>'別紙様式2-3（６月以降分）'!AK38</f>
        <v>1155015</v>
      </c>
      <c r="AL38" s="1572" t="str">
        <f>IF('別紙様式2-3（６月以降分）'!AL38="","",'別紙様式2-3（６月以降分）'!AL38)</f>
        <v/>
      </c>
      <c r="AM38" s="1563">
        <f>'別紙様式2-3（６月以降分）'!AM38</f>
        <v>410670</v>
      </c>
      <c r="AN38" s="1565" t="str">
        <f>IF('別紙様式2-3（６月以降分）'!AN38="","",'別紙様式2-3（６月以降分）'!AN38)</f>
        <v>○</v>
      </c>
      <c r="AO38" s="1393" t="str">
        <f>IF('別紙様式2-3（６月以降分）'!AO38="","",'別紙様式2-3（６月以降分）'!AO38)</f>
        <v>令和６年度中に満たす</v>
      </c>
      <c r="AP38" s="1359" t="str">
        <f>IF('別紙様式2-3（６月以降分）'!AP38="","",'別紙様式2-3（６月以降分）'!AP38)</f>
        <v/>
      </c>
      <c r="AQ38" s="1393" t="str">
        <f>IF('別紙様式2-3（６月以降分）'!AQ38="","",'別紙様式2-3（６月以降分）'!AQ38)</f>
        <v>令和６年度中に満たす</v>
      </c>
      <c r="AR38" s="1535" t="str">
        <f>IF('別紙様式2-3（６月以降分）'!AR38="","",'別紙様式2-3（６月以降分）'!AR38)</f>
        <v/>
      </c>
      <c r="AS38" s="1538"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8" t="str">
        <f>IFERROR(VLOOKUP(K38,【参考】数式用!$AJ$2:$AK$24,2,FALSE),"")</f>
        <v>介護予防_短期入所生活介護</v>
      </c>
      <c r="AZ38" s="596"/>
      <c r="BE38" s="440"/>
      <c r="BF38" s="1335" t="str">
        <f>G38</f>
        <v>千葉県</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特定加算Ⅱ</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61"/>
      <c r="V40" s="1413" t="str">
        <f>IFERROR(VLOOKUP(K38,【参考】数式用!$A$5:$AB$27,MATCH(U40,【参考】数式用!$B$4:$AB$4,0)+1,0),"")</f>
        <v/>
      </c>
      <c r="W40" s="1415" t="s">
        <v>19</v>
      </c>
      <c r="X40" s="1559"/>
      <c r="Y40" s="1397" t="s">
        <v>10</v>
      </c>
      <c r="Z40" s="1559"/>
      <c r="AA40" s="1397" t="s">
        <v>45</v>
      </c>
      <c r="AB40" s="1559"/>
      <c r="AC40" s="1397" t="s">
        <v>10</v>
      </c>
      <c r="AD40" s="1559"/>
      <c r="AE40" s="1397" t="s">
        <v>2188</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54"/>
      <c r="AV40" s="1335" t="str">
        <f t="shared" ref="AV40" si="25">IF(OR(AB38&lt;&gt;7,AD38&lt;&gt;3),"V列に色付け","")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288"/>
      <c r="B41" s="1439"/>
      <c r="C41" s="1440"/>
      <c r="D41" s="1440"/>
      <c r="E41" s="1440"/>
      <c r="F41" s="1441"/>
      <c r="G41" s="1281"/>
      <c r="H41" s="1281"/>
      <c r="I41" s="1281"/>
      <c r="J41" s="1444"/>
      <c r="K41" s="1281"/>
      <c r="L41" s="1455"/>
      <c r="M41" s="1464"/>
      <c r="N41" s="662" t="str">
        <f>IF('別紙様式2-2（４・５月分）'!Q34="","",'別紙様式2-2（４・５月分）'!Q34)</f>
        <v>ベア加算なし</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2275</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2188</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2196</v>
      </c>
      <c r="Q44" s="1460" t="str">
        <f>IFERROR(VLOOKUP('別紙様式2-2（４・５月分）'!AR35,【参考】数式用!$AT$5:$AV$22,3,FALSE),"")</f>
        <v/>
      </c>
      <c r="R44" s="1405" t="s">
        <v>2207</v>
      </c>
      <c r="S44" s="1447" t="str">
        <f>IFERROR(VLOOKUP(K42,【参考】数式用!$A$5:$AB$27,MATCH(Q44,【参考】数式用!$B$4:$AB$4,0)+1,0),"")</f>
        <v/>
      </c>
      <c r="T44" s="1409" t="s">
        <v>2285</v>
      </c>
      <c r="U44" s="1561"/>
      <c r="V44" s="1413" t="str">
        <f>IFERROR(VLOOKUP(K42,【参考】数式用!$A$5:$AB$27,MATCH(U44,【参考】数式用!$B$4:$AB$4,0)+1,0),"")</f>
        <v/>
      </c>
      <c r="W44" s="1415" t="s">
        <v>19</v>
      </c>
      <c r="X44" s="1559"/>
      <c r="Y44" s="1397" t="s">
        <v>10</v>
      </c>
      <c r="Z44" s="1559"/>
      <c r="AA44" s="1397" t="s">
        <v>45</v>
      </c>
      <c r="AB44" s="1559"/>
      <c r="AC44" s="1397" t="s">
        <v>10</v>
      </c>
      <c r="AD44" s="1559"/>
      <c r="AE44" s="1397" t="s">
        <v>2188</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54"/>
      <c r="AV44" s="1335" t="str">
        <f t="shared" ref="AV44" si="30">IF(OR(AB42&lt;&gt;7,AD42&lt;&gt;3),"V列に色付け","")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62"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2275</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2188</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8" t="str">
        <f>IFERROR(VLOOKUP(K46,【参考】数式用!$AJ$2:$AK$24,2,FALSE),"")</f>
        <v/>
      </c>
      <c r="AZ46" s="596"/>
      <c r="BE46" s="440"/>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2196</v>
      </c>
      <c r="Q48" s="1460" t="str">
        <f>IFERROR(VLOOKUP('別紙様式2-2（４・５月分）'!AR38,【参考】数式用!$AT$5:$AV$22,3,FALSE),"")</f>
        <v/>
      </c>
      <c r="R48" s="1405" t="s">
        <v>2207</v>
      </c>
      <c r="S48" s="1407" t="str">
        <f>IFERROR(VLOOKUP(K46,【参考】数式用!$A$5:$AB$27,MATCH(Q48,【参考】数式用!$B$4:$AB$4,0)+1,0),"")</f>
        <v/>
      </c>
      <c r="T48" s="1409" t="s">
        <v>2285</v>
      </c>
      <c r="U48" s="1561"/>
      <c r="V48" s="1413" t="str">
        <f>IFERROR(VLOOKUP(K46,【参考】数式用!$A$5:$AB$27,MATCH(U48,【参考】数式用!$B$4:$AB$4,0)+1,0),"")</f>
        <v/>
      </c>
      <c r="W48" s="1415" t="s">
        <v>19</v>
      </c>
      <c r="X48" s="1559"/>
      <c r="Y48" s="1397" t="s">
        <v>10</v>
      </c>
      <c r="Z48" s="1559"/>
      <c r="AA48" s="1397" t="s">
        <v>45</v>
      </c>
      <c r="AB48" s="1559"/>
      <c r="AC48" s="1397" t="s">
        <v>10</v>
      </c>
      <c r="AD48" s="1559"/>
      <c r="AE48" s="1397" t="s">
        <v>2188</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54"/>
      <c r="AV48" s="1335" t="str">
        <f t="shared" ref="AV48" si="35">IF(OR(AB46&lt;&gt;7,AD46&lt;&gt;3),"V列に色付け","")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62"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2275</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2188</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2196</v>
      </c>
      <c r="Q52" s="1460" t="str">
        <f>IFERROR(VLOOKUP('別紙様式2-2（４・５月分）'!AR41,【参考】数式用!$AT$5:$AV$22,3,FALSE),"")</f>
        <v/>
      </c>
      <c r="R52" s="1405" t="s">
        <v>2207</v>
      </c>
      <c r="S52" s="1447" t="str">
        <f>IFERROR(VLOOKUP(K50,【参考】数式用!$A$5:$AB$27,MATCH(Q52,【参考】数式用!$B$4:$AB$4,0)+1,0),"")</f>
        <v/>
      </c>
      <c r="T52" s="1409" t="s">
        <v>2285</v>
      </c>
      <c r="U52" s="1561"/>
      <c r="V52" s="1413" t="str">
        <f>IFERROR(VLOOKUP(K50,【参考】数式用!$A$5:$AB$27,MATCH(U52,【参考】数式用!$B$4:$AB$4,0)+1,0),"")</f>
        <v/>
      </c>
      <c r="W52" s="1415" t="s">
        <v>19</v>
      </c>
      <c r="X52" s="1559"/>
      <c r="Y52" s="1397" t="s">
        <v>10</v>
      </c>
      <c r="Z52" s="1559"/>
      <c r="AA52" s="1397" t="s">
        <v>45</v>
      </c>
      <c r="AB52" s="1559"/>
      <c r="AC52" s="1397" t="s">
        <v>10</v>
      </c>
      <c r="AD52" s="1559"/>
      <c r="AE52" s="1397" t="s">
        <v>2188</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54"/>
      <c r="AV52" s="1335" t="str">
        <f t="shared" ref="AV52" si="40">IF(OR(AB50&lt;&gt;7,AD50&lt;&gt;3),"V列に色付け","")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62"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2275</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2188</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8" t="str">
        <f>IFERROR(VLOOKUP(K54,【参考】数式用!$AJ$2:$AK$24,2,FALSE),"")</f>
        <v/>
      </c>
      <c r="AZ54" s="596"/>
      <c r="BE54" s="440"/>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2196</v>
      </c>
      <c r="Q56" s="1460" t="str">
        <f>IFERROR(VLOOKUP('別紙様式2-2（４・５月分）'!AR44,【参考】数式用!$AT$5:$AV$22,3,FALSE),"")</f>
        <v/>
      </c>
      <c r="R56" s="1405" t="s">
        <v>2207</v>
      </c>
      <c r="S56" s="1407" t="str">
        <f>IFERROR(VLOOKUP(K54,【参考】数式用!$A$5:$AB$27,MATCH(Q56,【参考】数式用!$B$4:$AB$4,0)+1,0),"")</f>
        <v/>
      </c>
      <c r="T56" s="1409" t="s">
        <v>2285</v>
      </c>
      <c r="U56" s="1561"/>
      <c r="V56" s="1413" t="str">
        <f>IFERROR(VLOOKUP(K54,【参考】数式用!$A$5:$AB$27,MATCH(U56,【参考】数式用!$B$4:$AB$4,0)+1,0),"")</f>
        <v/>
      </c>
      <c r="W56" s="1415" t="s">
        <v>19</v>
      </c>
      <c r="X56" s="1559"/>
      <c r="Y56" s="1397" t="s">
        <v>10</v>
      </c>
      <c r="Z56" s="1559"/>
      <c r="AA56" s="1397" t="s">
        <v>45</v>
      </c>
      <c r="AB56" s="1559"/>
      <c r="AC56" s="1397" t="s">
        <v>10</v>
      </c>
      <c r="AD56" s="1559"/>
      <c r="AE56" s="1397" t="s">
        <v>2188</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54"/>
      <c r="AV56" s="1335" t="str">
        <f t="shared" ref="AV56" si="45">IF(OR(AB54&lt;&gt;7,AD54&lt;&gt;3),"V列に色付け","")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62"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2275</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2188</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2196</v>
      </c>
      <c r="Q60" s="1460" t="str">
        <f>IFERROR(VLOOKUP('別紙様式2-2（４・５月分）'!AR47,【参考】数式用!$AT$5:$AV$22,3,FALSE),"")</f>
        <v/>
      </c>
      <c r="R60" s="1405" t="s">
        <v>2207</v>
      </c>
      <c r="S60" s="1447" t="str">
        <f>IFERROR(VLOOKUP(K58,【参考】数式用!$A$5:$AB$27,MATCH(Q60,【参考】数式用!$B$4:$AB$4,0)+1,0),"")</f>
        <v/>
      </c>
      <c r="T60" s="1409" t="s">
        <v>2285</v>
      </c>
      <c r="U60" s="1561"/>
      <c r="V60" s="1413" t="str">
        <f>IFERROR(VLOOKUP(K58,【参考】数式用!$A$5:$AB$27,MATCH(U60,【参考】数式用!$B$4:$AB$4,0)+1,0),"")</f>
        <v/>
      </c>
      <c r="W60" s="1415" t="s">
        <v>19</v>
      </c>
      <c r="X60" s="1559"/>
      <c r="Y60" s="1397" t="s">
        <v>10</v>
      </c>
      <c r="Z60" s="1559"/>
      <c r="AA60" s="1397" t="s">
        <v>45</v>
      </c>
      <c r="AB60" s="1559"/>
      <c r="AC60" s="1397" t="s">
        <v>10</v>
      </c>
      <c r="AD60" s="1559"/>
      <c r="AE60" s="1397" t="s">
        <v>2188</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54"/>
      <c r="AV60" s="1335" t="str">
        <f t="shared" ref="AV60" si="50">IF(OR(AB58&lt;&gt;7,AD58&lt;&gt;3),"V列に色付け","")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62"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2275</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2188</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8" t="str">
        <f>IFERROR(VLOOKUP(K62,【参考】数式用!$AJ$2:$AK$24,2,FALSE),"")</f>
        <v/>
      </c>
      <c r="AZ62" s="596"/>
      <c r="BE62" s="440"/>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2196</v>
      </c>
      <c r="Q64" s="1460" t="str">
        <f>IFERROR(VLOOKUP('別紙様式2-2（４・５月分）'!AR50,【参考】数式用!$AT$5:$AV$22,3,FALSE),"")</f>
        <v/>
      </c>
      <c r="R64" s="1405" t="s">
        <v>2207</v>
      </c>
      <c r="S64" s="1407" t="str">
        <f>IFERROR(VLOOKUP(K62,【参考】数式用!$A$5:$AB$27,MATCH(Q64,【参考】数式用!$B$4:$AB$4,0)+1,0),"")</f>
        <v/>
      </c>
      <c r="T64" s="1409" t="s">
        <v>2285</v>
      </c>
      <c r="U64" s="1561"/>
      <c r="V64" s="1413" t="str">
        <f>IFERROR(VLOOKUP(K62,【参考】数式用!$A$5:$AB$27,MATCH(U64,【参考】数式用!$B$4:$AB$4,0)+1,0),"")</f>
        <v/>
      </c>
      <c r="W64" s="1415" t="s">
        <v>19</v>
      </c>
      <c r="X64" s="1559"/>
      <c r="Y64" s="1397" t="s">
        <v>10</v>
      </c>
      <c r="Z64" s="1559"/>
      <c r="AA64" s="1397" t="s">
        <v>45</v>
      </c>
      <c r="AB64" s="1559"/>
      <c r="AC64" s="1397" t="s">
        <v>10</v>
      </c>
      <c r="AD64" s="1559"/>
      <c r="AE64" s="1397" t="s">
        <v>2188</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54"/>
      <c r="AV64" s="1335" t="str">
        <f t="shared" ref="AV64" si="55">IF(OR(AB62&lt;&gt;7,AD62&lt;&gt;3),"V列に色付け","")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62"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2275</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2188</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2196</v>
      </c>
      <c r="Q68" s="1460" t="str">
        <f>IFERROR(VLOOKUP('別紙様式2-2（４・５月分）'!AR53,【参考】数式用!$AT$5:$AV$22,3,FALSE),"")</f>
        <v/>
      </c>
      <c r="R68" s="1405" t="s">
        <v>2207</v>
      </c>
      <c r="S68" s="1447" t="str">
        <f>IFERROR(VLOOKUP(K66,【参考】数式用!$A$5:$AB$27,MATCH(Q68,【参考】数式用!$B$4:$AB$4,0)+1,0),"")</f>
        <v/>
      </c>
      <c r="T68" s="1409" t="s">
        <v>2285</v>
      </c>
      <c r="U68" s="1561"/>
      <c r="V68" s="1413" t="str">
        <f>IFERROR(VLOOKUP(K66,【参考】数式用!$A$5:$AB$27,MATCH(U68,【参考】数式用!$B$4:$AB$4,0)+1,0),"")</f>
        <v/>
      </c>
      <c r="W68" s="1415" t="s">
        <v>19</v>
      </c>
      <c r="X68" s="1559"/>
      <c r="Y68" s="1397" t="s">
        <v>10</v>
      </c>
      <c r="Z68" s="1559"/>
      <c r="AA68" s="1397" t="s">
        <v>45</v>
      </c>
      <c r="AB68" s="1559"/>
      <c r="AC68" s="1397" t="s">
        <v>10</v>
      </c>
      <c r="AD68" s="1559"/>
      <c r="AE68" s="1397" t="s">
        <v>2188</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54"/>
      <c r="AV68" s="1335" t="str">
        <f t="shared" ref="AV68" si="60">IF(OR(AB66&lt;&gt;7,AD66&lt;&gt;3),"V列に色付け","")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62"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2275</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2188</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8" t="str">
        <f>IFERROR(VLOOKUP(K70,【参考】数式用!$AJ$2:$AK$24,2,FALSE),"")</f>
        <v/>
      </c>
      <c r="AZ70" s="596"/>
      <c r="BE70" s="440"/>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2196</v>
      </c>
      <c r="Q72" s="1460" t="str">
        <f>IFERROR(VLOOKUP('別紙様式2-2（４・５月分）'!AR56,【参考】数式用!$AT$5:$AV$22,3,FALSE),"")</f>
        <v/>
      </c>
      <c r="R72" s="1405" t="s">
        <v>2207</v>
      </c>
      <c r="S72" s="1407" t="str">
        <f>IFERROR(VLOOKUP(K70,【参考】数式用!$A$5:$AB$27,MATCH(Q72,【参考】数式用!$B$4:$AB$4,0)+1,0),"")</f>
        <v/>
      </c>
      <c r="T72" s="1409" t="s">
        <v>2285</v>
      </c>
      <c r="U72" s="1561"/>
      <c r="V72" s="1413" t="str">
        <f>IFERROR(VLOOKUP(K70,【参考】数式用!$A$5:$AB$27,MATCH(U72,【参考】数式用!$B$4:$AB$4,0)+1,0),"")</f>
        <v/>
      </c>
      <c r="W72" s="1415" t="s">
        <v>19</v>
      </c>
      <c r="X72" s="1559"/>
      <c r="Y72" s="1397" t="s">
        <v>10</v>
      </c>
      <c r="Z72" s="1559"/>
      <c r="AA72" s="1397" t="s">
        <v>45</v>
      </c>
      <c r="AB72" s="1559"/>
      <c r="AC72" s="1397" t="s">
        <v>10</v>
      </c>
      <c r="AD72" s="1559"/>
      <c r="AE72" s="1397" t="s">
        <v>2188</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54"/>
      <c r="AV72" s="1335" t="str">
        <f t="shared" ref="AV72" si="65">IF(OR(AB70&lt;&gt;7,AD70&lt;&gt;3),"V列に色付け","")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62"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2275</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2188</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2196</v>
      </c>
      <c r="Q76" s="1460" t="str">
        <f>IFERROR(VLOOKUP('別紙様式2-2（４・５月分）'!AR59,【参考】数式用!$AT$5:$AV$22,3,FALSE),"")</f>
        <v/>
      </c>
      <c r="R76" s="1405" t="s">
        <v>2207</v>
      </c>
      <c r="S76" s="1447" t="str">
        <f>IFERROR(VLOOKUP(K74,【参考】数式用!$A$5:$AB$27,MATCH(Q76,【参考】数式用!$B$4:$AB$4,0)+1,0),"")</f>
        <v/>
      </c>
      <c r="T76" s="1409" t="s">
        <v>2285</v>
      </c>
      <c r="U76" s="1561"/>
      <c r="V76" s="1413" t="str">
        <f>IFERROR(VLOOKUP(K74,【参考】数式用!$A$5:$AB$27,MATCH(U76,【参考】数式用!$B$4:$AB$4,0)+1,0),"")</f>
        <v/>
      </c>
      <c r="W76" s="1415" t="s">
        <v>19</v>
      </c>
      <c r="X76" s="1559"/>
      <c r="Y76" s="1397" t="s">
        <v>10</v>
      </c>
      <c r="Z76" s="1559"/>
      <c r="AA76" s="1397" t="s">
        <v>45</v>
      </c>
      <c r="AB76" s="1559"/>
      <c r="AC76" s="1397" t="s">
        <v>10</v>
      </c>
      <c r="AD76" s="1559"/>
      <c r="AE76" s="1397" t="s">
        <v>2188</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54"/>
      <c r="AV76" s="1335" t="str">
        <f t="shared" ref="AV76" si="70">IF(OR(AB74&lt;&gt;7,AD74&lt;&gt;3),"V列に色付け","")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62"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2275</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2188</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8" t="str">
        <f>IFERROR(VLOOKUP(K78,【参考】数式用!$AJ$2:$AK$24,2,FALSE),"")</f>
        <v/>
      </c>
      <c r="AZ78" s="596"/>
      <c r="BE78" s="440"/>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2196</v>
      </c>
      <c r="Q80" s="1460" t="str">
        <f>IFERROR(VLOOKUP('別紙様式2-2（４・５月分）'!AR62,【参考】数式用!$AT$5:$AV$22,3,FALSE),"")</f>
        <v/>
      </c>
      <c r="R80" s="1405" t="s">
        <v>2207</v>
      </c>
      <c r="S80" s="1407" t="str">
        <f>IFERROR(VLOOKUP(K78,【参考】数式用!$A$5:$AB$27,MATCH(Q80,【参考】数式用!$B$4:$AB$4,0)+1,0),"")</f>
        <v/>
      </c>
      <c r="T80" s="1409" t="s">
        <v>2285</v>
      </c>
      <c r="U80" s="1561"/>
      <c r="V80" s="1413" t="str">
        <f>IFERROR(VLOOKUP(K78,【参考】数式用!$A$5:$AB$27,MATCH(U80,【参考】数式用!$B$4:$AB$4,0)+1,0),"")</f>
        <v/>
      </c>
      <c r="W80" s="1415" t="s">
        <v>19</v>
      </c>
      <c r="X80" s="1559"/>
      <c r="Y80" s="1397" t="s">
        <v>10</v>
      </c>
      <c r="Z80" s="1559"/>
      <c r="AA80" s="1397" t="s">
        <v>45</v>
      </c>
      <c r="AB80" s="1559"/>
      <c r="AC80" s="1397" t="s">
        <v>10</v>
      </c>
      <c r="AD80" s="1559"/>
      <c r="AE80" s="1397" t="s">
        <v>2188</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54"/>
      <c r="AV80" s="1335" t="str">
        <f t="shared" ref="AV80" si="75">IF(OR(AB78&lt;&gt;7,AD78&lt;&gt;3),"V列に色付け","")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62"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2275</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2188</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2196</v>
      </c>
      <c r="Q84" s="1460" t="str">
        <f>IFERROR(VLOOKUP('別紙様式2-2（４・５月分）'!AR65,【参考】数式用!$AT$5:$AV$22,3,FALSE),"")</f>
        <v/>
      </c>
      <c r="R84" s="1405" t="s">
        <v>2207</v>
      </c>
      <c r="S84" s="1447" t="str">
        <f>IFERROR(VLOOKUP(K82,【参考】数式用!$A$5:$AB$27,MATCH(Q84,【参考】数式用!$B$4:$AB$4,0)+1,0),"")</f>
        <v/>
      </c>
      <c r="T84" s="1409" t="s">
        <v>2285</v>
      </c>
      <c r="U84" s="1561"/>
      <c r="V84" s="1413" t="str">
        <f>IFERROR(VLOOKUP(K82,【参考】数式用!$A$5:$AB$27,MATCH(U84,【参考】数式用!$B$4:$AB$4,0)+1,0),"")</f>
        <v/>
      </c>
      <c r="W84" s="1415" t="s">
        <v>19</v>
      </c>
      <c r="X84" s="1559"/>
      <c r="Y84" s="1397" t="s">
        <v>10</v>
      </c>
      <c r="Z84" s="1559"/>
      <c r="AA84" s="1397" t="s">
        <v>45</v>
      </c>
      <c r="AB84" s="1559"/>
      <c r="AC84" s="1397" t="s">
        <v>10</v>
      </c>
      <c r="AD84" s="1559"/>
      <c r="AE84" s="1397" t="s">
        <v>2188</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54"/>
      <c r="AV84" s="1335" t="str">
        <f t="shared" ref="AV84" si="80">IF(OR(AB82&lt;&gt;7,AD82&lt;&gt;3),"V列に色付け","")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62"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2275</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2188</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8" t="str">
        <f>IFERROR(VLOOKUP(K86,【参考】数式用!$AJ$2:$AK$24,2,FALSE),"")</f>
        <v/>
      </c>
      <c r="AZ86" s="596"/>
      <c r="BE86" s="440"/>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2196</v>
      </c>
      <c r="Q88" s="1460" t="str">
        <f>IFERROR(VLOOKUP('別紙様式2-2（４・５月分）'!AR68,【参考】数式用!$AT$5:$AV$22,3,FALSE),"")</f>
        <v/>
      </c>
      <c r="R88" s="1405" t="s">
        <v>2207</v>
      </c>
      <c r="S88" s="1407" t="str">
        <f>IFERROR(VLOOKUP(K86,【参考】数式用!$A$5:$AB$27,MATCH(Q88,【参考】数式用!$B$4:$AB$4,0)+1,0),"")</f>
        <v/>
      </c>
      <c r="T88" s="1409" t="s">
        <v>2285</v>
      </c>
      <c r="U88" s="1561"/>
      <c r="V88" s="1413" t="str">
        <f>IFERROR(VLOOKUP(K86,【参考】数式用!$A$5:$AB$27,MATCH(U88,【参考】数式用!$B$4:$AB$4,0)+1,0),"")</f>
        <v/>
      </c>
      <c r="W88" s="1415" t="s">
        <v>19</v>
      </c>
      <c r="X88" s="1559"/>
      <c r="Y88" s="1397" t="s">
        <v>10</v>
      </c>
      <c r="Z88" s="1559"/>
      <c r="AA88" s="1397" t="s">
        <v>45</v>
      </c>
      <c r="AB88" s="1559"/>
      <c r="AC88" s="1397" t="s">
        <v>10</v>
      </c>
      <c r="AD88" s="1559"/>
      <c r="AE88" s="1397" t="s">
        <v>2188</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54"/>
      <c r="AV88" s="1335" t="str">
        <f t="shared" ref="AV88" si="85">IF(OR(AB86&lt;&gt;7,AD86&lt;&gt;3),"V列に色付け","")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62"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2275</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2188</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2196</v>
      </c>
      <c r="Q92" s="1460" t="str">
        <f>IFERROR(VLOOKUP('別紙様式2-2（４・５月分）'!AR71,【参考】数式用!$AT$5:$AV$22,3,FALSE),"")</f>
        <v/>
      </c>
      <c r="R92" s="1405" t="s">
        <v>2207</v>
      </c>
      <c r="S92" s="1447" t="str">
        <f>IFERROR(VLOOKUP(K90,【参考】数式用!$A$5:$AB$27,MATCH(Q92,【参考】数式用!$B$4:$AB$4,0)+1,0),"")</f>
        <v/>
      </c>
      <c r="T92" s="1409" t="s">
        <v>2285</v>
      </c>
      <c r="U92" s="1561"/>
      <c r="V92" s="1413" t="str">
        <f>IFERROR(VLOOKUP(K90,【参考】数式用!$A$5:$AB$27,MATCH(U92,【参考】数式用!$B$4:$AB$4,0)+1,0),"")</f>
        <v/>
      </c>
      <c r="W92" s="1415" t="s">
        <v>19</v>
      </c>
      <c r="X92" s="1559"/>
      <c r="Y92" s="1397" t="s">
        <v>10</v>
      </c>
      <c r="Z92" s="1559"/>
      <c r="AA92" s="1397" t="s">
        <v>45</v>
      </c>
      <c r="AB92" s="1559"/>
      <c r="AC92" s="1397" t="s">
        <v>10</v>
      </c>
      <c r="AD92" s="1559"/>
      <c r="AE92" s="1397" t="s">
        <v>2188</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54"/>
      <c r="AV92" s="1335" t="str">
        <f t="shared" ref="AV92" si="90">IF(OR(AB90&lt;&gt;7,AD90&lt;&gt;3),"V列に色付け","")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62"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2275</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2188</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8" t="str">
        <f>IFERROR(VLOOKUP(K94,【参考】数式用!$AJ$2:$AK$24,2,FALSE),"")</f>
        <v/>
      </c>
      <c r="AZ94" s="596"/>
      <c r="BE94" s="440"/>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2196</v>
      </c>
      <c r="Q96" s="1460" t="str">
        <f>IFERROR(VLOOKUP('別紙様式2-2（４・５月分）'!AR74,【参考】数式用!$AT$5:$AV$22,3,FALSE),"")</f>
        <v/>
      </c>
      <c r="R96" s="1405" t="s">
        <v>2207</v>
      </c>
      <c r="S96" s="1407" t="str">
        <f>IFERROR(VLOOKUP(K94,【参考】数式用!$A$5:$AB$27,MATCH(Q96,【参考】数式用!$B$4:$AB$4,0)+1,0),"")</f>
        <v/>
      </c>
      <c r="T96" s="1409" t="s">
        <v>2285</v>
      </c>
      <c r="U96" s="1561"/>
      <c r="V96" s="1413" t="str">
        <f>IFERROR(VLOOKUP(K94,【参考】数式用!$A$5:$AB$27,MATCH(U96,【参考】数式用!$B$4:$AB$4,0)+1,0),"")</f>
        <v/>
      </c>
      <c r="W96" s="1415" t="s">
        <v>19</v>
      </c>
      <c r="X96" s="1559"/>
      <c r="Y96" s="1397" t="s">
        <v>10</v>
      </c>
      <c r="Z96" s="1559"/>
      <c r="AA96" s="1397" t="s">
        <v>45</v>
      </c>
      <c r="AB96" s="1559"/>
      <c r="AC96" s="1397" t="s">
        <v>10</v>
      </c>
      <c r="AD96" s="1559"/>
      <c r="AE96" s="1397" t="s">
        <v>2188</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54"/>
      <c r="AV96" s="1335" t="str">
        <f t="shared" ref="AV96" si="95">IF(OR(AB94&lt;&gt;7,AD94&lt;&gt;3),"V列に色付け","")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62"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2275</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2188</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2196</v>
      </c>
      <c r="Q100" s="1460" t="str">
        <f>IFERROR(VLOOKUP('別紙様式2-2（４・５月分）'!AR77,【参考】数式用!$AT$5:$AV$22,3,FALSE),"")</f>
        <v/>
      </c>
      <c r="R100" s="1405" t="s">
        <v>2207</v>
      </c>
      <c r="S100" s="1447" t="str">
        <f>IFERROR(VLOOKUP(K98,【参考】数式用!$A$5:$AB$27,MATCH(Q100,【参考】数式用!$B$4:$AB$4,0)+1,0),"")</f>
        <v/>
      </c>
      <c r="T100" s="1409" t="s">
        <v>2285</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2188</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54"/>
      <c r="AV100" s="1335" t="str">
        <f t="shared" ref="AV100" si="100">IF(OR(AB98&lt;&gt;7,AD98&lt;&gt;3),"V列に色付け","")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62"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2275</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2188</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8" t="str">
        <f>IFERROR(VLOOKUP(K102,【参考】数式用!$AJ$2:$AK$24,2,FALSE),"")</f>
        <v/>
      </c>
      <c r="AZ102" s="596"/>
      <c r="BE102" s="440"/>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2196</v>
      </c>
      <c r="Q104" s="1460" t="str">
        <f>IFERROR(VLOOKUP('別紙様式2-2（４・５月分）'!AR80,【参考】数式用!$AT$5:$AV$22,3,FALSE),"")</f>
        <v/>
      </c>
      <c r="R104" s="1405" t="s">
        <v>2207</v>
      </c>
      <c r="S104" s="1447" t="str">
        <f>IFERROR(VLOOKUP(K102,【参考】数式用!$A$5:$AB$27,MATCH(Q104,【参考】数式用!$B$4:$AB$4,0)+1,0),"")</f>
        <v/>
      </c>
      <c r="T104" s="1409" t="s">
        <v>2285</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2188</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54"/>
      <c r="AV104" s="1335" t="str">
        <f t="shared" ref="AV104" si="105">IF(OR(AB102&lt;&gt;7,AD102&lt;&gt;3),"V列に色付け","")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62"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2275</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2188</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2188</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54"/>
      <c r="AV108" s="1335" t="str">
        <f t="shared" ref="AV108" si="110">IF(OR(AB106&lt;&gt;7,AD106&lt;&gt;3),"V列に色付け","")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62"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2275</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2188</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8" t="str">
        <f>IFERROR(VLOOKUP(K110,【参考】数式用!$AJ$2:$AK$24,2,FALSE),"")</f>
        <v/>
      </c>
      <c r="AZ110" s="596"/>
      <c r="BE110" s="440"/>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2196</v>
      </c>
      <c r="Q112" s="1460" t="str">
        <f>IFERROR(VLOOKUP('別紙様式2-2（４・５月分）'!AR86,【参考】数式用!$AT$5:$AV$22,3,FALSE),"")</f>
        <v/>
      </c>
      <c r="R112" s="1405" t="s">
        <v>2207</v>
      </c>
      <c r="S112" s="1447" t="str">
        <f>IFERROR(VLOOKUP(K110,【参考】数式用!$A$5:$AB$27,MATCH(Q112,【参考】数式用!$B$4:$AB$4,0)+1,0),"")</f>
        <v/>
      </c>
      <c r="T112" s="1409" t="s">
        <v>2285</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2188</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54"/>
      <c r="AV112" s="1335" t="str">
        <f t="shared" ref="AV112" si="115">IF(OR(AB110&lt;&gt;7,AD110&lt;&gt;3),"V列に色付け","")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62"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2275</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2188</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2188</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54"/>
      <c r="AV116" s="1335" t="str">
        <f t="shared" ref="AV116" si="120">IF(OR(AB114&lt;&gt;7,AD114&lt;&gt;3),"V列に色付け","")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62"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2275</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2188</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8" t="str">
        <f>IFERROR(VLOOKUP(K118,【参考】数式用!$AJ$2:$AK$24,2,FALSE),"")</f>
        <v/>
      </c>
      <c r="AZ118" s="596"/>
      <c r="BE118" s="440"/>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2196</v>
      </c>
      <c r="Q120" s="1460" t="str">
        <f>IFERROR(VLOOKUP('別紙様式2-2（４・５月分）'!AR92,【参考】数式用!$AT$5:$AV$22,3,FALSE),"")</f>
        <v/>
      </c>
      <c r="R120" s="1405" t="s">
        <v>2207</v>
      </c>
      <c r="S120" s="1447" t="str">
        <f>IFERROR(VLOOKUP(K118,【参考】数式用!$A$5:$AB$27,MATCH(Q120,【参考】数式用!$B$4:$AB$4,0)+1,0),"")</f>
        <v/>
      </c>
      <c r="T120" s="1409" t="s">
        <v>2285</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2188</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54"/>
      <c r="AV120" s="1335" t="str">
        <f t="shared" ref="AV120" si="125">IF(OR(AB118&lt;&gt;7,AD118&lt;&gt;3),"V列に色付け","")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62"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2275</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2188</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2188</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54"/>
      <c r="AV124" s="1335" t="str">
        <f t="shared" ref="AV124" si="130">IF(OR(AB122&lt;&gt;7,AD122&lt;&gt;3),"V列に色付け","")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62"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2275</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2188</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8" t="str">
        <f>IFERROR(VLOOKUP(K126,【参考】数式用!$AJ$2:$AK$24,2,FALSE),"")</f>
        <v/>
      </c>
      <c r="AZ126" s="596"/>
      <c r="BE126" s="440"/>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2196</v>
      </c>
      <c r="Q128" s="1460" t="str">
        <f>IFERROR(VLOOKUP('別紙様式2-2（４・５月分）'!AR98,【参考】数式用!$AT$5:$AV$22,3,FALSE),"")</f>
        <v/>
      </c>
      <c r="R128" s="1405" t="s">
        <v>2207</v>
      </c>
      <c r="S128" s="1447" t="str">
        <f>IFERROR(VLOOKUP(K126,【参考】数式用!$A$5:$AB$27,MATCH(Q128,【参考】数式用!$B$4:$AB$4,0)+1,0),"")</f>
        <v/>
      </c>
      <c r="T128" s="1409" t="s">
        <v>2285</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2188</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54"/>
      <c r="AV128" s="1335" t="str">
        <f t="shared" ref="AV128" si="135">IF(OR(AB126&lt;&gt;7,AD126&lt;&gt;3),"V列に色付け","")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62"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2275</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2188</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2188</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54"/>
      <c r="AV132" s="1335" t="str">
        <f t="shared" ref="AV132" si="140">IF(OR(AB130&lt;&gt;7,AD130&lt;&gt;3),"V列に色付け","")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62"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2275</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2188</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8" t="str">
        <f>IFERROR(VLOOKUP(K134,【参考】数式用!$AJ$2:$AK$24,2,FALSE),"")</f>
        <v/>
      </c>
      <c r="AZ134" s="596"/>
      <c r="BE134" s="440"/>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2196</v>
      </c>
      <c r="Q136" s="1460" t="str">
        <f>IFERROR(VLOOKUP('別紙様式2-2（４・５月分）'!AR104,【参考】数式用!$AT$5:$AV$22,3,FALSE),"")</f>
        <v/>
      </c>
      <c r="R136" s="1405" t="s">
        <v>2207</v>
      </c>
      <c r="S136" s="1447" t="str">
        <f>IFERROR(VLOOKUP(K134,【参考】数式用!$A$5:$AB$27,MATCH(Q136,【参考】数式用!$B$4:$AB$4,0)+1,0),"")</f>
        <v/>
      </c>
      <c r="T136" s="1409" t="s">
        <v>2285</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2188</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54"/>
      <c r="AV136" s="1335" t="str">
        <f t="shared" ref="AV136" si="145">IF(OR(AB134&lt;&gt;7,AD134&lt;&gt;3),"V列に色付け","")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62"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2275</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2188</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2188</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54"/>
      <c r="AV140" s="1335" t="str">
        <f t="shared" ref="AV140" si="150">IF(OR(AB138&lt;&gt;7,AD138&lt;&gt;3),"V列に色付け","")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62"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2275</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2188</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8" t="str">
        <f>IFERROR(VLOOKUP(K142,【参考】数式用!$AJ$2:$AK$24,2,FALSE),"")</f>
        <v/>
      </c>
      <c r="AZ142" s="596"/>
      <c r="BE142" s="440"/>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2196</v>
      </c>
      <c r="Q144" s="1460" t="str">
        <f>IFERROR(VLOOKUP('別紙様式2-2（４・５月分）'!AR110,【参考】数式用!$AT$5:$AV$22,3,FALSE),"")</f>
        <v/>
      </c>
      <c r="R144" s="1405" t="s">
        <v>2207</v>
      </c>
      <c r="S144" s="1447" t="str">
        <f>IFERROR(VLOOKUP(K142,【参考】数式用!$A$5:$AB$27,MATCH(Q144,【参考】数式用!$B$4:$AB$4,0)+1,0),"")</f>
        <v/>
      </c>
      <c r="T144" s="1409" t="s">
        <v>2285</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2188</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54"/>
      <c r="AV144" s="1335" t="str">
        <f t="shared" ref="AV144" si="155">IF(OR(AB142&lt;&gt;7,AD142&lt;&gt;3),"V列に色付け","")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62"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2275</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2188</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2188</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54"/>
      <c r="AV148" s="1335" t="str">
        <f t="shared" ref="AV148" si="160">IF(OR(AB146&lt;&gt;7,AD146&lt;&gt;3),"V列に色付け","")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62"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2275</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2188</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8" t="str">
        <f>IFERROR(VLOOKUP(K150,【参考】数式用!$AJ$2:$AK$24,2,FALSE),"")</f>
        <v/>
      </c>
      <c r="AZ150" s="596"/>
      <c r="BE150" s="440"/>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2196</v>
      </c>
      <c r="Q152" s="1460" t="str">
        <f>IFERROR(VLOOKUP('別紙様式2-2（４・５月分）'!AR116,【参考】数式用!$AT$5:$AV$22,3,FALSE),"")</f>
        <v/>
      </c>
      <c r="R152" s="1405" t="s">
        <v>2207</v>
      </c>
      <c r="S152" s="1447" t="str">
        <f>IFERROR(VLOOKUP(K150,【参考】数式用!$A$5:$AB$27,MATCH(Q152,【参考】数式用!$B$4:$AB$4,0)+1,0),"")</f>
        <v/>
      </c>
      <c r="T152" s="1409" t="s">
        <v>2285</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2188</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54"/>
      <c r="AV152" s="1335" t="str">
        <f t="shared" ref="AV152" si="165">IF(OR(AB150&lt;&gt;7,AD150&lt;&gt;3),"V列に色付け","")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62"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2275</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2188</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2188</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54"/>
      <c r="AV156" s="1335" t="str">
        <f t="shared" ref="AV156" si="170">IF(OR(AB154&lt;&gt;7,AD154&lt;&gt;3),"V列に色付け","")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62"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2275</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2188</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8" t="str">
        <f>IFERROR(VLOOKUP(K158,【参考】数式用!$AJ$2:$AK$24,2,FALSE),"")</f>
        <v/>
      </c>
      <c r="AZ158" s="596"/>
      <c r="BE158" s="440"/>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2196</v>
      </c>
      <c r="Q160" s="1460" t="str">
        <f>IFERROR(VLOOKUP('別紙様式2-2（４・５月分）'!AR122,【参考】数式用!$AT$5:$AV$22,3,FALSE),"")</f>
        <v/>
      </c>
      <c r="R160" s="1405" t="s">
        <v>2207</v>
      </c>
      <c r="S160" s="1447" t="str">
        <f>IFERROR(VLOOKUP(K158,【参考】数式用!$A$5:$AB$27,MATCH(Q160,【参考】数式用!$B$4:$AB$4,0)+1,0),"")</f>
        <v/>
      </c>
      <c r="T160" s="1409" t="s">
        <v>2285</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2188</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54"/>
      <c r="AV160" s="1335" t="str">
        <f t="shared" ref="AV160" si="175">IF(OR(AB158&lt;&gt;7,AD158&lt;&gt;3),"V列に色付け","")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62"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2275</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2188</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2188</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54"/>
      <c r="AV164" s="1335" t="str">
        <f t="shared" ref="AV164" si="180">IF(OR(AB162&lt;&gt;7,AD162&lt;&gt;3),"V列に色付け","")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62"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2275</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2188</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8" t="str">
        <f>IFERROR(VLOOKUP(K166,【参考】数式用!$AJ$2:$AK$24,2,FALSE),"")</f>
        <v/>
      </c>
      <c r="AZ166" s="596"/>
      <c r="BE166" s="440"/>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2196</v>
      </c>
      <c r="Q168" s="1460" t="str">
        <f>IFERROR(VLOOKUP('別紙様式2-2（４・５月分）'!AR128,【参考】数式用!$AT$5:$AV$22,3,FALSE),"")</f>
        <v/>
      </c>
      <c r="R168" s="1405" t="s">
        <v>2207</v>
      </c>
      <c r="S168" s="1447" t="str">
        <f>IFERROR(VLOOKUP(K166,【参考】数式用!$A$5:$AB$27,MATCH(Q168,【参考】数式用!$B$4:$AB$4,0)+1,0),"")</f>
        <v/>
      </c>
      <c r="T168" s="1409" t="s">
        <v>2285</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2188</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54"/>
      <c r="AV168" s="1335" t="str">
        <f t="shared" ref="AV168" si="185">IF(OR(AB166&lt;&gt;7,AD166&lt;&gt;3),"V列に色付け","")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62"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2275</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2188</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2196</v>
      </c>
      <c r="Q172" s="1460" t="str">
        <f>IFERROR(VLOOKUP('別紙様式2-2（４・５月分）'!AR131,【参考】数式用!$AT$5:$AV$22,3,FALSE),"")</f>
        <v/>
      </c>
      <c r="R172" s="1405" t="s">
        <v>2207</v>
      </c>
      <c r="S172" s="1447" t="str">
        <f>IFERROR(VLOOKUP(K170,【参考】数式用!$A$5:$AB$27,MATCH(Q172,【参考】数式用!$B$4:$AB$4,0)+1,0),"")</f>
        <v/>
      </c>
      <c r="T172" s="1409" t="s">
        <v>2285</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2188</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54"/>
      <c r="AV172" s="1335" t="str">
        <f t="shared" ref="AV172" si="190">IF(OR(AB170&lt;&gt;7,AD170&lt;&gt;3),"V列に色付け","")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62"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2275</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2188</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8" t="str">
        <f>IFERROR(VLOOKUP(K174,【参考】数式用!$AJ$2:$AK$24,2,FALSE),"")</f>
        <v/>
      </c>
      <c r="AZ174" s="596"/>
      <c r="BE174" s="440"/>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2188</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54"/>
      <c r="AV176" s="1335" t="str">
        <f t="shared" ref="AV176" si="195">IF(OR(AB174&lt;&gt;7,AD174&lt;&gt;3),"V列に色付け","")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62"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2275</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2188</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2196</v>
      </c>
      <c r="Q180" s="1460" t="str">
        <f>IFERROR(VLOOKUP('別紙様式2-2（４・５月分）'!AR137,【参考】数式用!$AT$5:$AV$22,3,FALSE),"")</f>
        <v/>
      </c>
      <c r="R180" s="1405" t="s">
        <v>2207</v>
      </c>
      <c r="S180" s="1447" t="str">
        <f>IFERROR(VLOOKUP(K178,【参考】数式用!$A$5:$AB$27,MATCH(Q180,【参考】数式用!$B$4:$AB$4,0)+1,0),"")</f>
        <v/>
      </c>
      <c r="T180" s="1409" t="s">
        <v>2285</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2188</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54"/>
      <c r="AV180" s="1335" t="str">
        <f t="shared" ref="AV180" si="200">IF(OR(AB178&lt;&gt;7,AD178&lt;&gt;3),"V列に色付け","")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62"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2275</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2188</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8" t="str">
        <f>IFERROR(VLOOKUP(K182,【参考】数式用!$AJ$2:$AK$24,2,FALSE),"")</f>
        <v/>
      </c>
      <c r="AZ182" s="596"/>
      <c r="BE182" s="440"/>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2188</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54"/>
      <c r="AV184" s="1335" t="str">
        <f t="shared" ref="AV184" si="205">IF(OR(AB182&lt;&gt;7,AD182&lt;&gt;3),"V列に色付け","")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62"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2275</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2188</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2196</v>
      </c>
      <c r="Q188" s="1460" t="str">
        <f>IFERROR(VLOOKUP('別紙様式2-2（４・５月分）'!AR143,【参考】数式用!$AT$5:$AV$22,3,FALSE),"")</f>
        <v/>
      </c>
      <c r="R188" s="1405" t="s">
        <v>2207</v>
      </c>
      <c r="S188" s="1447" t="str">
        <f>IFERROR(VLOOKUP(K186,【参考】数式用!$A$5:$AB$27,MATCH(Q188,【参考】数式用!$B$4:$AB$4,0)+1,0),"")</f>
        <v/>
      </c>
      <c r="T188" s="1409" t="s">
        <v>2285</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2188</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54"/>
      <c r="AV188" s="1335" t="str">
        <f t="shared" ref="AV188" si="210">IF(OR(AB186&lt;&gt;7,AD186&lt;&gt;3),"V列に色付け","")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62"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2275</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2188</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8" t="str">
        <f>IFERROR(VLOOKUP(K190,【参考】数式用!$AJ$2:$AK$24,2,FALSE),"")</f>
        <v/>
      </c>
      <c r="AZ190" s="596"/>
      <c r="BE190" s="440"/>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2188</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54"/>
      <c r="AV192" s="1335" t="str">
        <f t="shared" ref="AV192" si="215">IF(OR(AB190&lt;&gt;7,AD190&lt;&gt;3),"V列に色付け","")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62"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2275</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2188</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2196</v>
      </c>
      <c r="Q196" s="1460" t="str">
        <f>IFERROR(VLOOKUP('別紙様式2-2（４・５月分）'!AR149,【参考】数式用!$AT$5:$AV$22,3,FALSE),"")</f>
        <v/>
      </c>
      <c r="R196" s="1405" t="s">
        <v>2207</v>
      </c>
      <c r="S196" s="1447" t="str">
        <f>IFERROR(VLOOKUP(K194,【参考】数式用!$A$5:$AB$27,MATCH(Q196,【参考】数式用!$B$4:$AB$4,0)+1,0),"")</f>
        <v/>
      </c>
      <c r="T196" s="1409" t="s">
        <v>2285</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2188</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54"/>
      <c r="AV196" s="1335" t="str">
        <f t="shared" ref="AV196" si="220">IF(OR(AB194&lt;&gt;7,AD194&lt;&gt;3),"V列に色付け","")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62"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2275</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2188</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8" t="str">
        <f>IFERROR(VLOOKUP(K198,【参考】数式用!$AJ$2:$AK$24,2,FALSE),"")</f>
        <v/>
      </c>
      <c r="AZ198" s="596"/>
      <c r="BE198" s="440"/>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2188</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54"/>
      <c r="AV200" s="1335" t="str">
        <f t="shared" ref="AV200" si="225">IF(OR(AB198&lt;&gt;7,AD198&lt;&gt;3),"V列に色付け","")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62"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2275</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2188</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2196</v>
      </c>
      <c r="Q204" s="1460" t="str">
        <f>IFERROR(VLOOKUP('別紙様式2-2（４・５月分）'!AR155,【参考】数式用!$AT$5:$AV$22,3,FALSE),"")</f>
        <v/>
      </c>
      <c r="R204" s="1405" t="s">
        <v>2207</v>
      </c>
      <c r="S204" s="1447" t="str">
        <f>IFERROR(VLOOKUP(K202,【参考】数式用!$A$5:$AB$27,MATCH(Q204,【参考】数式用!$B$4:$AB$4,0)+1,0),"")</f>
        <v/>
      </c>
      <c r="T204" s="1409" t="s">
        <v>2285</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2188</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54"/>
      <c r="AV204" s="1335" t="str">
        <f t="shared" ref="AV204" si="230">IF(OR(AB202&lt;&gt;7,AD202&lt;&gt;3),"V列に色付け","")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62"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2275</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2188</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8" t="str">
        <f>IFERROR(VLOOKUP(K206,【参考】数式用!$AJ$2:$AK$24,2,FALSE),"")</f>
        <v/>
      </c>
      <c r="AZ206" s="596"/>
      <c r="BE206" s="440"/>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2188</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54"/>
      <c r="AV208" s="1335" t="str">
        <f t="shared" ref="AV208" si="235">IF(OR(AB206&lt;&gt;7,AD206&lt;&gt;3),"V列に色付け","")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62"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2275</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2188</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2196</v>
      </c>
      <c r="Q212" s="1460" t="str">
        <f>IFERROR(VLOOKUP('別紙様式2-2（４・５月分）'!AR161,【参考】数式用!$AT$5:$AV$22,3,FALSE),"")</f>
        <v/>
      </c>
      <c r="R212" s="1405" t="s">
        <v>2207</v>
      </c>
      <c r="S212" s="1447" t="str">
        <f>IFERROR(VLOOKUP(K210,【参考】数式用!$A$5:$AB$27,MATCH(Q212,【参考】数式用!$B$4:$AB$4,0)+1,0),"")</f>
        <v/>
      </c>
      <c r="T212" s="1409" t="s">
        <v>2285</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2188</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54"/>
      <c r="AV212" s="1335" t="str">
        <f t="shared" ref="AV212" si="240">IF(OR(AB210&lt;&gt;7,AD210&lt;&gt;3),"V列に色付け","")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62"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2275</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2188</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8" t="str">
        <f>IFERROR(VLOOKUP(K214,【参考】数式用!$AJ$2:$AK$24,2,FALSE),"")</f>
        <v/>
      </c>
      <c r="AZ214" s="596"/>
      <c r="BE214" s="440"/>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2188</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54"/>
      <c r="AV216" s="1335" t="str">
        <f t="shared" ref="AV216" si="245">IF(OR(AB214&lt;&gt;7,AD214&lt;&gt;3),"V列に色付け","")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62"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2275</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2188</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2196</v>
      </c>
      <c r="Q220" s="1460" t="str">
        <f>IFERROR(VLOOKUP('別紙様式2-2（４・５月分）'!AR167,【参考】数式用!$AT$5:$AV$22,3,FALSE),"")</f>
        <v/>
      </c>
      <c r="R220" s="1405" t="s">
        <v>2207</v>
      </c>
      <c r="S220" s="1447" t="str">
        <f>IFERROR(VLOOKUP(K218,【参考】数式用!$A$5:$AB$27,MATCH(Q220,【参考】数式用!$B$4:$AB$4,0)+1,0),"")</f>
        <v/>
      </c>
      <c r="T220" s="1409" t="s">
        <v>2285</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2188</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54"/>
      <c r="AV220" s="1335" t="str">
        <f t="shared" ref="AV220" si="250">IF(OR(AB218&lt;&gt;7,AD218&lt;&gt;3),"V列に色付け","")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62"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2275</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2188</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8" t="str">
        <f>IFERROR(VLOOKUP(K222,【参考】数式用!$AJ$2:$AK$24,2,FALSE),"")</f>
        <v/>
      </c>
      <c r="AZ222" s="596"/>
      <c r="BE222" s="440"/>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2188</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54"/>
      <c r="AV224" s="1335" t="str">
        <f t="shared" ref="AV224" si="255">IF(OR(AB222&lt;&gt;7,AD222&lt;&gt;3),"V列に色付け","")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62"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2275</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2188</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2196</v>
      </c>
      <c r="Q228" s="1460" t="str">
        <f>IFERROR(VLOOKUP('別紙様式2-2（４・５月分）'!AR173,【参考】数式用!$AT$5:$AV$22,3,FALSE),"")</f>
        <v/>
      </c>
      <c r="R228" s="1405" t="s">
        <v>2207</v>
      </c>
      <c r="S228" s="1447" t="str">
        <f>IFERROR(VLOOKUP(K226,【参考】数式用!$A$5:$AB$27,MATCH(Q228,【参考】数式用!$B$4:$AB$4,0)+1,0),"")</f>
        <v/>
      </c>
      <c r="T228" s="1409" t="s">
        <v>2285</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2188</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54"/>
      <c r="AV228" s="1335" t="str">
        <f t="shared" ref="AV228" si="260">IF(OR(AB226&lt;&gt;7,AD226&lt;&gt;3),"V列に色付け","")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62"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2275</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2188</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8" t="str">
        <f>IFERROR(VLOOKUP(K230,【参考】数式用!$AJ$2:$AK$24,2,FALSE),"")</f>
        <v/>
      </c>
      <c r="AZ230" s="596"/>
      <c r="BE230" s="440"/>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2188</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54"/>
      <c r="AV232" s="1335" t="str">
        <f t="shared" ref="AV232" si="265">IF(OR(AB230&lt;&gt;7,AD230&lt;&gt;3),"V列に色付け","")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62"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2275</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2188</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2196</v>
      </c>
      <c r="Q236" s="1460" t="str">
        <f>IFERROR(VLOOKUP('別紙様式2-2（４・５月分）'!AR179,【参考】数式用!$AT$5:$AV$22,3,FALSE),"")</f>
        <v/>
      </c>
      <c r="R236" s="1405" t="s">
        <v>2207</v>
      </c>
      <c r="S236" s="1447" t="str">
        <f>IFERROR(VLOOKUP(K234,【参考】数式用!$A$5:$AB$27,MATCH(Q236,【参考】数式用!$B$4:$AB$4,0)+1,0),"")</f>
        <v/>
      </c>
      <c r="T236" s="1409" t="s">
        <v>2285</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2188</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54"/>
      <c r="AV236" s="1335" t="str">
        <f t="shared" ref="AV236" si="270">IF(OR(AB234&lt;&gt;7,AD234&lt;&gt;3),"V列に色付け","")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62"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2275</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2188</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8" t="str">
        <f>IFERROR(VLOOKUP(K238,【参考】数式用!$AJ$2:$AK$24,2,FALSE),"")</f>
        <v/>
      </c>
      <c r="AZ238" s="596"/>
      <c r="BE238" s="440"/>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2196</v>
      </c>
      <c r="Q240" s="1460" t="str">
        <f>IFERROR(VLOOKUP('別紙様式2-2（４・５月分）'!AR182,【参考】数式用!$AT$5:$AV$22,3,FALSE),"")</f>
        <v/>
      </c>
      <c r="R240" s="1405" t="s">
        <v>2207</v>
      </c>
      <c r="S240" s="1447" t="str">
        <f>IFERROR(VLOOKUP(K238,【参考】数式用!$A$5:$AB$27,MATCH(Q240,【参考】数式用!$B$4:$AB$4,0)+1,0),"")</f>
        <v/>
      </c>
      <c r="T240" s="1409" t="s">
        <v>2285</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2188</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54"/>
      <c r="AV240" s="1335" t="str">
        <f t="shared" ref="AV240" si="275">IF(OR(AB238&lt;&gt;7,AD238&lt;&gt;3),"V列に色付け","")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62"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2275</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2188</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2188</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54"/>
      <c r="AV244" s="1335" t="str">
        <f t="shared" ref="AV244" si="280">IF(OR(AB242&lt;&gt;7,AD242&lt;&gt;3),"V列に色付け","")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62"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2275</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2188</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8" t="str">
        <f>IFERROR(VLOOKUP(K246,【参考】数式用!$AJ$2:$AK$24,2,FALSE),"")</f>
        <v/>
      </c>
      <c r="AZ246" s="596"/>
      <c r="BE246" s="440"/>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2196</v>
      </c>
      <c r="Q248" s="1460" t="str">
        <f>IFERROR(VLOOKUP('別紙様式2-2（４・５月分）'!AR188,【参考】数式用!$AT$5:$AV$22,3,FALSE),"")</f>
        <v/>
      </c>
      <c r="R248" s="1405" t="s">
        <v>2207</v>
      </c>
      <c r="S248" s="1447" t="str">
        <f>IFERROR(VLOOKUP(K246,【参考】数式用!$A$5:$AB$27,MATCH(Q248,【参考】数式用!$B$4:$AB$4,0)+1,0),"")</f>
        <v/>
      </c>
      <c r="T248" s="1409" t="s">
        <v>2285</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2188</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54"/>
      <c r="AV248" s="1335" t="str">
        <f t="shared" ref="AV248" si="285">IF(OR(AB246&lt;&gt;7,AD246&lt;&gt;3),"V列に色付け","")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62"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2275</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2188</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2188</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54"/>
      <c r="AV252" s="1335" t="str">
        <f t="shared" ref="AV252" si="290">IF(OR(AB250&lt;&gt;7,AD250&lt;&gt;3),"V列に色付け","")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62"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2275</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2188</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8" t="str">
        <f>IFERROR(VLOOKUP(K254,【参考】数式用!$AJ$2:$AK$24,2,FALSE),"")</f>
        <v/>
      </c>
      <c r="AZ254" s="596"/>
      <c r="BE254" s="440"/>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2196</v>
      </c>
      <c r="Q256" s="1460" t="str">
        <f>IFERROR(VLOOKUP('別紙様式2-2（４・５月分）'!AR194,【参考】数式用!$AT$5:$AV$22,3,FALSE),"")</f>
        <v/>
      </c>
      <c r="R256" s="1405" t="s">
        <v>2207</v>
      </c>
      <c r="S256" s="1447" t="str">
        <f>IFERROR(VLOOKUP(K254,【参考】数式用!$A$5:$AB$27,MATCH(Q256,【参考】数式用!$B$4:$AB$4,0)+1,0),"")</f>
        <v/>
      </c>
      <c r="T256" s="1409" t="s">
        <v>2285</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2188</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54"/>
      <c r="AV256" s="1335" t="str">
        <f t="shared" ref="AV256" si="295">IF(OR(AB254&lt;&gt;7,AD254&lt;&gt;3),"V列に色付け","")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62"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2275</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2188</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2188</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54"/>
      <c r="AV260" s="1335" t="str">
        <f t="shared" ref="AV260" si="300">IF(OR(AB258&lt;&gt;7,AD258&lt;&gt;3),"V列に色付け","")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62"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2275</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2188</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8" t="str">
        <f>IFERROR(VLOOKUP(K262,【参考】数式用!$AJ$2:$AK$24,2,FALSE),"")</f>
        <v/>
      </c>
      <c r="AZ262" s="596"/>
      <c r="BE262" s="440"/>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2196</v>
      </c>
      <c r="Q264" s="1460" t="str">
        <f>IFERROR(VLOOKUP('別紙様式2-2（４・５月分）'!AR200,【参考】数式用!$AT$5:$AV$22,3,FALSE),"")</f>
        <v/>
      </c>
      <c r="R264" s="1405" t="s">
        <v>2207</v>
      </c>
      <c r="S264" s="1447" t="str">
        <f>IFERROR(VLOOKUP(K262,【参考】数式用!$A$5:$AB$27,MATCH(Q264,【参考】数式用!$B$4:$AB$4,0)+1,0),"")</f>
        <v/>
      </c>
      <c r="T264" s="1409" t="s">
        <v>2285</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2188</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54"/>
      <c r="AV264" s="1335" t="str">
        <f t="shared" ref="AV264" si="305">IF(OR(AB262&lt;&gt;7,AD262&lt;&gt;3),"V列に色付け","")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62"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2275</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2188</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2188</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54"/>
      <c r="AV268" s="1335" t="str">
        <f t="shared" ref="AV268" si="310">IF(OR(AB266&lt;&gt;7,AD266&lt;&gt;3),"V列に色付け","")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62"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2275</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2188</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8" t="str">
        <f>IFERROR(VLOOKUP(K270,【参考】数式用!$AJ$2:$AK$24,2,FALSE),"")</f>
        <v/>
      </c>
      <c r="AZ270" s="596"/>
      <c r="BE270" s="440"/>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2196</v>
      </c>
      <c r="Q272" s="1460" t="str">
        <f>IFERROR(VLOOKUP('別紙様式2-2（４・５月分）'!AR206,【参考】数式用!$AT$5:$AV$22,3,FALSE),"")</f>
        <v/>
      </c>
      <c r="R272" s="1405" t="s">
        <v>2207</v>
      </c>
      <c r="S272" s="1447" t="str">
        <f>IFERROR(VLOOKUP(K270,【参考】数式用!$A$5:$AB$27,MATCH(Q272,【参考】数式用!$B$4:$AB$4,0)+1,0),"")</f>
        <v/>
      </c>
      <c r="T272" s="1409" t="s">
        <v>2285</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2188</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54"/>
      <c r="AV272" s="1335" t="str">
        <f t="shared" ref="AV272" si="315">IF(OR(AB270&lt;&gt;7,AD270&lt;&gt;3),"V列に色付け","")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62"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2275</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2188</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2188</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54"/>
      <c r="AV276" s="1335" t="str">
        <f t="shared" ref="AV276" si="320">IF(OR(AB274&lt;&gt;7,AD274&lt;&gt;3),"V列に色付け","")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62"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2275</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2188</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8" t="str">
        <f>IFERROR(VLOOKUP(K278,【参考】数式用!$AJ$2:$AK$24,2,FALSE),"")</f>
        <v/>
      </c>
      <c r="AZ278" s="596"/>
      <c r="BE278" s="440"/>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2196</v>
      </c>
      <c r="Q280" s="1460" t="str">
        <f>IFERROR(VLOOKUP('別紙様式2-2（４・５月分）'!AR212,【参考】数式用!$AT$5:$AV$22,3,FALSE),"")</f>
        <v/>
      </c>
      <c r="R280" s="1405" t="s">
        <v>2207</v>
      </c>
      <c r="S280" s="1447" t="str">
        <f>IFERROR(VLOOKUP(K278,【参考】数式用!$A$5:$AB$27,MATCH(Q280,【参考】数式用!$B$4:$AB$4,0)+1,0),"")</f>
        <v/>
      </c>
      <c r="T280" s="1409" t="s">
        <v>2285</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2188</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54"/>
      <c r="AV280" s="1335" t="str">
        <f t="shared" ref="AV280" si="325">IF(OR(AB278&lt;&gt;7,AD278&lt;&gt;3),"V列に色付け","")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62"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2275</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2188</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2188</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54"/>
      <c r="AV284" s="1335" t="str">
        <f t="shared" ref="AV284" si="330">IF(OR(AB282&lt;&gt;7,AD282&lt;&gt;3),"V列に色付け","")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62"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2275</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2188</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8" t="str">
        <f>IFERROR(VLOOKUP(K286,【参考】数式用!$AJ$2:$AK$24,2,FALSE),"")</f>
        <v/>
      </c>
      <c r="AZ286" s="596"/>
      <c r="BE286" s="440"/>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2196</v>
      </c>
      <c r="Q288" s="1460" t="str">
        <f>IFERROR(VLOOKUP('別紙様式2-2（４・５月分）'!AR218,【参考】数式用!$AT$5:$AV$22,3,FALSE),"")</f>
        <v/>
      </c>
      <c r="R288" s="1405" t="s">
        <v>2207</v>
      </c>
      <c r="S288" s="1447" t="str">
        <f>IFERROR(VLOOKUP(K286,【参考】数式用!$A$5:$AB$27,MATCH(Q288,【参考】数式用!$B$4:$AB$4,0)+1,0),"")</f>
        <v/>
      </c>
      <c r="T288" s="1409" t="s">
        <v>2285</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2188</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54"/>
      <c r="AV288" s="1335" t="str">
        <f t="shared" ref="AV288" si="335">IF(OR(AB286&lt;&gt;7,AD286&lt;&gt;3),"V列に色付け","")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62"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2275</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2188</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2188</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54"/>
      <c r="AV292" s="1335" t="str">
        <f t="shared" ref="AV292" si="340">IF(OR(AB290&lt;&gt;7,AD290&lt;&gt;3),"V列に色付け","")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62"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2275</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2188</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8" t="str">
        <f>IFERROR(VLOOKUP(K294,【参考】数式用!$AJ$2:$AK$24,2,FALSE),"")</f>
        <v/>
      </c>
      <c r="AZ294" s="596"/>
      <c r="BE294" s="440"/>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2196</v>
      </c>
      <c r="Q296" s="1460" t="str">
        <f>IFERROR(VLOOKUP('別紙様式2-2（４・５月分）'!AR224,【参考】数式用!$AT$5:$AV$22,3,FALSE),"")</f>
        <v/>
      </c>
      <c r="R296" s="1405" t="s">
        <v>2207</v>
      </c>
      <c r="S296" s="1447" t="str">
        <f>IFERROR(VLOOKUP(K294,【参考】数式用!$A$5:$AB$27,MATCH(Q296,【参考】数式用!$B$4:$AB$4,0)+1,0),"")</f>
        <v/>
      </c>
      <c r="T296" s="1409" t="s">
        <v>2285</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2188</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54"/>
      <c r="AV296" s="1335" t="str">
        <f t="shared" ref="AV296" si="345">IF(OR(AB294&lt;&gt;7,AD294&lt;&gt;3),"V列に色付け","")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62"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2275</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2188</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2188</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54"/>
      <c r="AV300" s="1335" t="str">
        <f t="shared" ref="AV300" si="350">IF(OR(AB298&lt;&gt;7,AD298&lt;&gt;3),"V列に色付け","")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62"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2275</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2188</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8" t="str">
        <f>IFERROR(VLOOKUP(K302,【参考】数式用!$AJ$2:$AK$24,2,FALSE),"")</f>
        <v/>
      </c>
      <c r="AZ302" s="596"/>
      <c r="BE302" s="440"/>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2196</v>
      </c>
      <c r="Q304" s="1460" t="str">
        <f>IFERROR(VLOOKUP('別紙様式2-2（４・５月分）'!AR230,【参考】数式用!$AT$5:$AV$22,3,FALSE),"")</f>
        <v/>
      </c>
      <c r="R304" s="1405" t="s">
        <v>2207</v>
      </c>
      <c r="S304" s="1447" t="str">
        <f>IFERROR(VLOOKUP(K302,【参考】数式用!$A$5:$AB$27,MATCH(Q304,【参考】数式用!$B$4:$AB$4,0)+1,0),"")</f>
        <v/>
      </c>
      <c r="T304" s="1409" t="s">
        <v>2285</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2188</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54"/>
      <c r="AV304" s="1335" t="str">
        <f t="shared" ref="AV304" si="355">IF(OR(AB302&lt;&gt;7,AD302&lt;&gt;3),"V列に色付け","")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62"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2275</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2188</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2196</v>
      </c>
      <c r="Q308" s="1460" t="str">
        <f>IFERROR(VLOOKUP('別紙様式2-2（４・５月分）'!AR233,【参考】数式用!$AT$5:$AV$22,3,FALSE),"")</f>
        <v/>
      </c>
      <c r="R308" s="1405" t="s">
        <v>2207</v>
      </c>
      <c r="S308" s="1447" t="str">
        <f>IFERROR(VLOOKUP(K306,【参考】数式用!$A$5:$AB$27,MATCH(Q308,【参考】数式用!$B$4:$AB$4,0)+1,0),"")</f>
        <v/>
      </c>
      <c r="T308" s="1409" t="s">
        <v>2285</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2188</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54"/>
      <c r="AV308" s="1335" t="str">
        <f t="shared" ref="AV308" si="360">IF(OR(AB306&lt;&gt;7,AD306&lt;&gt;3),"V列に色付け","")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62"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2275</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2188</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8" t="str">
        <f>IFERROR(VLOOKUP(K310,【参考】数式用!$AJ$2:$AK$24,2,FALSE),"")</f>
        <v/>
      </c>
      <c r="AZ310" s="596"/>
      <c r="BE310" s="440"/>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2188</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54"/>
      <c r="AV312" s="1335" t="str">
        <f t="shared" ref="AV312" si="365">IF(OR(AB310&lt;&gt;7,AD310&lt;&gt;3),"V列に色付け","")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62"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2275</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2188</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2196</v>
      </c>
      <c r="Q316" s="1460" t="str">
        <f>IFERROR(VLOOKUP('別紙様式2-2（４・５月分）'!AR239,【参考】数式用!$AT$5:$AV$22,3,FALSE),"")</f>
        <v/>
      </c>
      <c r="R316" s="1405" t="s">
        <v>2207</v>
      </c>
      <c r="S316" s="1447" t="str">
        <f>IFERROR(VLOOKUP(K314,【参考】数式用!$A$5:$AB$27,MATCH(Q316,【参考】数式用!$B$4:$AB$4,0)+1,0),"")</f>
        <v/>
      </c>
      <c r="T316" s="1409" t="s">
        <v>2285</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2188</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54"/>
      <c r="AV316" s="1335" t="str">
        <f t="shared" ref="AV316" si="370">IF(OR(AB314&lt;&gt;7,AD314&lt;&gt;3),"V列に色付け","")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62"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2275</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2188</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8" t="str">
        <f>IFERROR(VLOOKUP(K318,【参考】数式用!$AJ$2:$AK$24,2,FALSE),"")</f>
        <v/>
      </c>
      <c r="AZ318" s="596"/>
      <c r="BE318" s="440"/>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2188</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54"/>
      <c r="AV320" s="1335" t="str">
        <f t="shared" ref="AV320" si="375">IF(OR(AB318&lt;&gt;7,AD318&lt;&gt;3),"V列に色付け","")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62"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2275</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2188</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2196</v>
      </c>
      <c r="Q324" s="1460" t="str">
        <f>IFERROR(VLOOKUP('別紙様式2-2（４・５月分）'!AR245,【参考】数式用!$AT$5:$AV$22,3,FALSE),"")</f>
        <v/>
      </c>
      <c r="R324" s="1405" t="s">
        <v>2207</v>
      </c>
      <c r="S324" s="1447" t="str">
        <f>IFERROR(VLOOKUP(K322,【参考】数式用!$A$5:$AB$27,MATCH(Q324,【参考】数式用!$B$4:$AB$4,0)+1,0),"")</f>
        <v/>
      </c>
      <c r="T324" s="1409" t="s">
        <v>2285</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2188</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54"/>
      <c r="AV324" s="1335" t="str">
        <f t="shared" ref="AV324" si="380">IF(OR(AB322&lt;&gt;7,AD322&lt;&gt;3),"V列に色付け","")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62"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2275</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2188</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8" t="str">
        <f>IFERROR(VLOOKUP(K326,【参考】数式用!$AJ$2:$AK$24,2,FALSE),"")</f>
        <v/>
      </c>
      <c r="AZ326" s="596"/>
      <c r="BE326" s="440"/>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2188</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54"/>
      <c r="AV328" s="1335" t="str">
        <f t="shared" ref="AV328" si="385">IF(OR(AB326&lt;&gt;7,AD326&lt;&gt;3),"V列に色付け","")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62"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2275</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2188</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2196</v>
      </c>
      <c r="Q332" s="1460" t="str">
        <f>IFERROR(VLOOKUP('別紙様式2-2（４・５月分）'!AR251,【参考】数式用!$AT$5:$AV$22,3,FALSE),"")</f>
        <v/>
      </c>
      <c r="R332" s="1405" t="s">
        <v>2207</v>
      </c>
      <c r="S332" s="1447" t="str">
        <f>IFERROR(VLOOKUP(K330,【参考】数式用!$A$5:$AB$27,MATCH(Q332,【参考】数式用!$B$4:$AB$4,0)+1,0),"")</f>
        <v/>
      </c>
      <c r="T332" s="1409" t="s">
        <v>2285</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2188</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54"/>
      <c r="AV332" s="1335" t="str">
        <f t="shared" ref="AV332" si="390">IF(OR(AB330&lt;&gt;7,AD330&lt;&gt;3),"V列に色付け","")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62"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2275</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2188</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8" t="str">
        <f>IFERROR(VLOOKUP(K334,【参考】数式用!$AJ$2:$AK$24,2,FALSE),"")</f>
        <v/>
      </c>
      <c r="AZ334" s="596"/>
      <c r="BE334" s="440"/>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2188</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54"/>
      <c r="AV336" s="1335" t="str">
        <f t="shared" ref="AV336" si="395">IF(OR(AB334&lt;&gt;7,AD334&lt;&gt;3),"V列に色付け","")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62"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2275</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2188</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2196</v>
      </c>
      <c r="Q340" s="1460" t="str">
        <f>IFERROR(VLOOKUP('別紙様式2-2（４・５月分）'!AR257,【参考】数式用!$AT$5:$AV$22,3,FALSE),"")</f>
        <v/>
      </c>
      <c r="R340" s="1405" t="s">
        <v>2207</v>
      </c>
      <c r="S340" s="1447" t="str">
        <f>IFERROR(VLOOKUP(K338,【参考】数式用!$A$5:$AB$27,MATCH(Q340,【参考】数式用!$B$4:$AB$4,0)+1,0),"")</f>
        <v/>
      </c>
      <c r="T340" s="1409" t="s">
        <v>2285</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2188</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54"/>
      <c r="AV340" s="1335" t="str">
        <f t="shared" ref="AV340" si="400">IF(OR(AB338&lt;&gt;7,AD338&lt;&gt;3),"V列に色付け","")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62"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2275</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2188</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8" t="str">
        <f>IFERROR(VLOOKUP(K342,【参考】数式用!$AJ$2:$AK$24,2,FALSE),"")</f>
        <v/>
      </c>
      <c r="AZ342" s="596"/>
      <c r="BE342" s="440"/>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2188</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54"/>
      <c r="AV344" s="1335" t="str">
        <f t="shared" ref="AV344" si="405">IF(OR(AB342&lt;&gt;7,AD342&lt;&gt;3),"V列に色付け","")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62"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2275</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2188</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2196</v>
      </c>
      <c r="Q348" s="1460" t="str">
        <f>IFERROR(VLOOKUP('別紙様式2-2（４・５月分）'!AR263,【参考】数式用!$AT$5:$AV$22,3,FALSE),"")</f>
        <v/>
      </c>
      <c r="R348" s="1405" t="s">
        <v>2207</v>
      </c>
      <c r="S348" s="1447" t="str">
        <f>IFERROR(VLOOKUP(K346,【参考】数式用!$A$5:$AB$27,MATCH(Q348,【参考】数式用!$B$4:$AB$4,0)+1,0),"")</f>
        <v/>
      </c>
      <c r="T348" s="1409" t="s">
        <v>2285</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2188</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54"/>
      <c r="AV348" s="1335" t="str">
        <f t="shared" ref="AV348" si="410">IF(OR(AB346&lt;&gt;7,AD346&lt;&gt;3),"V列に色付け","")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62"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2275</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2188</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8" t="str">
        <f>IFERROR(VLOOKUP(K350,【参考】数式用!$AJ$2:$AK$24,2,FALSE),"")</f>
        <v/>
      </c>
      <c r="AZ350" s="596"/>
      <c r="BE350" s="440"/>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2188</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54"/>
      <c r="AV352" s="1335" t="str">
        <f t="shared" ref="AV352" si="415">IF(OR(AB350&lt;&gt;7,AD350&lt;&gt;3),"V列に色付け","")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62"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2275</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2188</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2196</v>
      </c>
      <c r="Q356" s="1460" t="str">
        <f>IFERROR(VLOOKUP('別紙様式2-2（４・５月分）'!AR269,【参考】数式用!$AT$5:$AV$22,3,FALSE),"")</f>
        <v/>
      </c>
      <c r="R356" s="1405" t="s">
        <v>2207</v>
      </c>
      <c r="S356" s="1447" t="str">
        <f>IFERROR(VLOOKUP(K354,【参考】数式用!$A$5:$AB$27,MATCH(Q356,【参考】数式用!$B$4:$AB$4,0)+1,0),"")</f>
        <v/>
      </c>
      <c r="T356" s="1409" t="s">
        <v>2285</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2188</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54"/>
      <c r="AV356" s="1335" t="str">
        <f t="shared" ref="AV356" si="420">IF(OR(AB354&lt;&gt;7,AD354&lt;&gt;3),"V列に色付け","")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62"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2275</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2188</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8" t="str">
        <f>IFERROR(VLOOKUP(K358,【参考】数式用!$AJ$2:$AK$24,2,FALSE),"")</f>
        <v/>
      </c>
      <c r="AZ358" s="596"/>
      <c r="BE358" s="440"/>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2188</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54"/>
      <c r="AV360" s="1335" t="str">
        <f t="shared" ref="AV360" si="425">IF(OR(AB358&lt;&gt;7,AD358&lt;&gt;3),"V列に色付け","")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62"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2275</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2188</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2196</v>
      </c>
      <c r="Q364" s="1460" t="str">
        <f>IFERROR(VLOOKUP('別紙様式2-2（４・５月分）'!AR275,【参考】数式用!$AT$5:$AV$22,3,FALSE),"")</f>
        <v/>
      </c>
      <c r="R364" s="1405" t="s">
        <v>2207</v>
      </c>
      <c r="S364" s="1447" t="str">
        <f>IFERROR(VLOOKUP(K362,【参考】数式用!$A$5:$AB$27,MATCH(Q364,【参考】数式用!$B$4:$AB$4,0)+1,0),"")</f>
        <v/>
      </c>
      <c r="T364" s="1409" t="s">
        <v>2285</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2188</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54"/>
      <c r="AV364" s="1335" t="str">
        <f t="shared" ref="AV364" si="430">IF(OR(AB362&lt;&gt;7,AD362&lt;&gt;3),"V列に色付け","")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62"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2275</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2188</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8" t="str">
        <f>IFERROR(VLOOKUP(K366,【参考】数式用!$AJ$2:$AK$24,2,FALSE),"")</f>
        <v/>
      </c>
      <c r="AZ366" s="596"/>
      <c r="BE366" s="440"/>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2188</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54"/>
      <c r="AV368" s="1335" t="str">
        <f t="shared" ref="AV368" si="435">IF(OR(AB366&lt;&gt;7,AD366&lt;&gt;3),"V列に色付け","")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62"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2275</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2188</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2196</v>
      </c>
      <c r="Q372" s="1460" t="str">
        <f>IFERROR(VLOOKUP('別紙様式2-2（４・５月分）'!AR281,【参考】数式用!$AT$5:$AV$22,3,FALSE),"")</f>
        <v/>
      </c>
      <c r="R372" s="1405" t="s">
        <v>2207</v>
      </c>
      <c r="S372" s="1447" t="str">
        <f>IFERROR(VLOOKUP(K370,【参考】数式用!$A$5:$AB$27,MATCH(Q372,【参考】数式用!$B$4:$AB$4,0)+1,0),"")</f>
        <v/>
      </c>
      <c r="T372" s="1409" t="s">
        <v>2285</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2188</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54"/>
      <c r="AV372" s="1335" t="str">
        <f t="shared" ref="AV372" si="440">IF(OR(AB370&lt;&gt;7,AD370&lt;&gt;3),"V列に色付け","")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62"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2275</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2188</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8" t="str">
        <f>IFERROR(VLOOKUP(K374,【参考】数式用!$AJ$2:$AK$24,2,FALSE),"")</f>
        <v/>
      </c>
      <c r="AZ374" s="596"/>
      <c r="BE374" s="440"/>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2196</v>
      </c>
      <c r="Q376" s="1460" t="str">
        <f>IFERROR(VLOOKUP('別紙様式2-2（４・５月分）'!AR284,【参考】数式用!$AT$5:$AV$22,3,FALSE),"")</f>
        <v/>
      </c>
      <c r="R376" s="1405" t="s">
        <v>2207</v>
      </c>
      <c r="S376" s="1447" t="str">
        <f>IFERROR(VLOOKUP(K374,【参考】数式用!$A$5:$AB$27,MATCH(Q376,【参考】数式用!$B$4:$AB$4,0)+1,0),"")</f>
        <v/>
      </c>
      <c r="T376" s="1409" t="s">
        <v>2285</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2188</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54"/>
      <c r="AV376" s="1335" t="str">
        <f t="shared" ref="AV376" si="445">IF(OR(AB374&lt;&gt;7,AD374&lt;&gt;3),"V列に色付け","")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62"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2275</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2188</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2188</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54"/>
      <c r="AV380" s="1335" t="str">
        <f t="shared" ref="AV380" si="450">IF(OR(AB378&lt;&gt;7,AD378&lt;&gt;3),"V列に色付け","")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62"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2275</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2188</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8" t="str">
        <f>IFERROR(VLOOKUP(K382,【参考】数式用!$AJ$2:$AK$24,2,FALSE),"")</f>
        <v/>
      </c>
      <c r="AZ382" s="596"/>
      <c r="BE382" s="440"/>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2196</v>
      </c>
      <c r="Q384" s="1460" t="str">
        <f>IFERROR(VLOOKUP('別紙様式2-2（４・５月分）'!AR290,【参考】数式用!$AT$5:$AV$22,3,FALSE),"")</f>
        <v/>
      </c>
      <c r="R384" s="1405" t="s">
        <v>2207</v>
      </c>
      <c r="S384" s="1447" t="str">
        <f>IFERROR(VLOOKUP(K382,【参考】数式用!$A$5:$AB$27,MATCH(Q384,【参考】数式用!$B$4:$AB$4,0)+1,0),"")</f>
        <v/>
      </c>
      <c r="T384" s="1409" t="s">
        <v>2285</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2188</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54"/>
      <c r="AV384" s="1335" t="str">
        <f t="shared" ref="AV384" si="455">IF(OR(AB382&lt;&gt;7,AD382&lt;&gt;3),"V列に色付け","")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62"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2275</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2188</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2188</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54"/>
      <c r="AV388" s="1335" t="str">
        <f t="shared" ref="AV388" si="460">IF(OR(AB386&lt;&gt;7,AD386&lt;&gt;3),"V列に色付け","")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62"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2275</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2188</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8" t="str">
        <f>IFERROR(VLOOKUP(K390,【参考】数式用!$AJ$2:$AK$24,2,FALSE),"")</f>
        <v/>
      </c>
      <c r="AZ390" s="596"/>
      <c r="BE390" s="440"/>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2196</v>
      </c>
      <c r="Q392" s="1460" t="str">
        <f>IFERROR(VLOOKUP('別紙様式2-2（４・５月分）'!AR296,【参考】数式用!$AT$5:$AV$22,3,FALSE),"")</f>
        <v/>
      </c>
      <c r="R392" s="1405" t="s">
        <v>2207</v>
      </c>
      <c r="S392" s="1447" t="str">
        <f>IFERROR(VLOOKUP(K390,【参考】数式用!$A$5:$AB$27,MATCH(Q392,【参考】数式用!$B$4:$AB$4,0)+1,0),"")</f>
        <v/>
      </c>
      <c r="T392" s="1409" t="s">
        <v>2285</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2188</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54"/>
      <c r="AV392" s="1335" t="str">
        <f t="shared" ref="AV392" si="465">IF(OR(AB390&lt;&gt;7,AD390&lt;&gt;3),"V列に色付け","")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62"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2275</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2188</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2188</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54"/>
      <c r="AV396" s="1335" t="str">
        <f t="shared" ref="AV396" si="470">IF(OR(AB394&lt;&gt;7,AD394&lt;&gt;3),"V列に色付け","")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62"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2275</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2188</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8" t="str">
        <f>IFERROR(VLOOKUP(K398,【参考】数式用!$AJ$2:$AK$24,2,FALSE),"")</f>
        <v/>
      </c>
      <c r="AZ398" s="596"/>
      <c r="BE398" s="440"/>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2196</v>
      </c>
      <c r="Q400" s="1460" t="str">
        <f>IFERROR(VLOOKUP('別紙様式2-2（４・５月分）'!AR302,【参考】数式用!$AT$5:$AV$22,3,FALSE),"")</f>
        <v/>
      </c>
      <c r="R400" s="1405" t="s">
        <v>2207</v>
      </c>
      <c r="S400" s="1447" t="str">
        <f>IFERROR(VLOOKUP(K398,【参考】数式用!$A$5:$AB$27,MATCH(Q400,【参考】数式用!$B$4:$AB$4,0)+1,0),"")</f>
        <v/>
      </c>
      <c r="T400" s="1409" t="s">
        <v>2285</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2188</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54"/>
      <c r="AV400" s="1335" t="str">
        <f t="shared" ref="AV400" si="475">IF(OR(AB398&lt;&gt;7,AD398&lt;&gt;3),"V列に色付け","")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62"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2275</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2188</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2188</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54"/>
      <c r="AV404" s="1335" t="str">
        <f t="shared" ref="AV404" si="480">IF(OR(AB402&lt;&gt;7,AD402&lt;&gt;3),"V列に色付け","")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62"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2275</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2188</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8" t="str">
        <f>IFERROR(VLOOKUP(K406,【参考】数式用!$AJ$2:$AK$24,2,FALSE),"")</f>
        <v/>
      </c>
      <c r="AZ406" s="596"/>
      <c r="BE406" s="440"/>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2196</v>
      </c>
      <c r="Q408" s="1460" t="str">
        <f>IFERROR(VLOOKUP('別紙様式2-2（４・５月分）'!AR308,【参考】数式用!$AT$5:$AV$22,3,FALSE),"")</f>
        <v/>
      </c>
      <c r="R408" s="1405" t="s">
        <v>2207</v>
      </c>
      <c r="S408" s="1447" t="str">
        <f>IFERROR(VLOOKUP(K406,【参考】数式用!$A$5:$AB$27,MATCH(Q408,【参考】数式用!$B$4:$AB$4,0)+1,0),"")</f>
        <v/>
      </c>
      <c r="T408" s="1409" t="s">
        <v>2285</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2188</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54"/>
      <c r="AV408" s="1335" t="str">
        <f t="shared" ref="AV408" si="485">IF(OR(AB406&lt;&gt;7,AD406&lt;&gt;3),"V列に色付け","")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62"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2275</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2188</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2188</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54"/>
      <c r="AV412" s="1335" t="str">
        <f t="shared" ref="AV412" si="490">IF(OR(AB410&lt;&gt;7,AD410&lt;&gt;3),"V列に色付け","")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62"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2354</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38.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2294</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2024-03-24T04:24:28Z</dcterms:modified>
</cp:coreProperties>
</file>